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filterPrivacy="1" defaultThemeVersion="124226"/>
  <xr:revisionPtr revIDLastSave="0" documentId="13_ncr:1_{8DD85A4C-9709-44C7-BD54-9B5792A6191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Данные по застройщикам" sheetId="14" r:id="rId1"/>
  </sheets>
  <definedNames>
    <definedName name="_xlnm._FilterDatabase" localSheetId="0" hidden="1">'Данные по застройщикам'!$A$1:$L$323</definedName>
    <definedName name="_xlnm.Print_Area" localSheetId="0">'Данные по застройщикам'!$A$1:$L$323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4" l="1"/>
  <c r="G230" i="14" l="1"/>
  <c r="G231" i="14"/>
  <c r="J230" i="14" l="1"/>
  <c r="G223" i="14" l="1"/>
  <c r="J223" i="14"/>
  <c r="K223" i="14"/>
  <c r="L223" i="14"/>
  <c r="J224" i="14"/>
  <c r="K224" i="14"/>
  <c r="L224" i="14"/>
  <c r="J225" i="14"/>
  <c r="K225" i="14"/>
  <c r="L225" i="14"/>
  <c r="E227" i="14"/>
  <c r="F227" i="14"/>
  <c r="H227" i="14"/>
  <c r="I227" i="14"/>
  <c r="K227" i="14" l="1"/>
  <c r="L186" i="14"/>
  <c r="G314" i="14" l="1"/>
  <c r="J314" i="14"/>
  <c r="J313" i="14"/>
  <c r="G313" i="14"/>
  <c r="I301" i="14"/>
  <c r="F301" i="14"/>
  <c r="J273" i="14"/>
  <c r="G273" i="14"/>
  <c r="J264" i="14"/>
  <c r="K264" i="14" s="1"/>
  <c r="G264" i="14"/>
  <c r="J231" i="14"/>
  <c r="K231" i="14" s="1"/>
  <c r="K230" i="14"/>
  <c r="J229" i="14"/>
  <c r="K229" i="14" s="1"/>
  <c r="L229" i="14"/>
  <c r="L230" i="14"/>
  <c r="L231" i="14"/>
  <c r="L228" i="14"/>
  <c r="J228" i="14"/>
  <c r="G228" i="14"/>
  <c r="K220" i="14"/>
  <c r="J220" i="14"/>
  <c r="G220" i="14"/>
  <c r="K213" i="14"/>
  <c r="J213" i="14"/>
  <c r="G213" i="14"/>
  <c r="J205" i="14"/>
  <c r="K205" i="14" s="1"/>
  <c r="G205" i="14"/>
  <c r="I197" i="14"/>
  <c r="F197" i="14"/>
  <c r="E183" i="14"/>
  <c r="F183" i="14"/>
  <c r="I183" i="14"/>
  <c r="J180" i="14"/>
  <c r="K180" i="14" s="1"/>
  <c r="K170" i="14"/>
  <c r="K171" i="14"/>
  <c r="K169" i="14"/>
  <c r="J170" i="14"/>
  <c r="J171" i="14"/>
  <c r="J169" i="14"/>
  <c r="G170" i="14"/>
  <c r="G171" i="14"/>
  <c r="G169" i="14"/>
  <c r="I164" i="14"/>
  <c r="I167" i="14" s="1"/>
  <c r="F164" i="14"/>
  <c r="K105" i="14"/>
  <c r="J105" i="14"/>
  <c r="I107" i="14"/>
  <c r="L105" i="14"/>
  <c r="G105" i="14"/>
  <c r="F116" i="14"/>
  <c r="I116" i="14"/>
  <c r="G114" i="14"/>
  <c r="K114" i="14"/>
  <c r="J114" i="14"/>
  <c r="K113" i="14"/>
  <c r="J113" i="14"/>
  <c r="G113" i="14"/>
  <c r="I27" i="14"/>
  <c r="F27" i="14"/>
  <c r="I18" i="14"/>
  <c r="F18" i="14"/>
  <c r="I17" i="14"/>
  <c r="F17" i="14"/>
  <c r="K116" i="14" l="1"/>
  <c r="K314" i="14"/>
  <c r="K313" i="14"/>
  <c r="K228" i="14"/>
  <c r="K232" i="14" s="1"/>
  <c r="K295" i="14" l="1"/>
  <c r="J295" i="14"/>
  <c r="G295" i="14"/>
  <c r="K290" i="14"/>
  <c r="J290" i="14"/>
  <c r="L290" i="14"/>
  <c r="G290" i="14"/>
  <c r="K291" i="14"/>
  <c r="J291" i="14"/>
  <c r="L291" i="14"/>
  <c r="G291" i="14"/>
  <c r="L281" i="14"/>
  <c r="K281" i="14"/>
  <c r="J281" i="14"/>
  <c r="G281" i="14"/>
  <c r="K257" i="14"/>
  <c r="J257" i="14"/>
  <c r="L257" i="14"/>
  <c r="G257" i="14"/>
  <c r="K258" i="14"/>
  <c r="J258" i="14"/>
  <c r="L258" i="14"/>
  <c r="G258" i="14"/>
  <c r="K259" i="14"/>
  <c r="J259" i="14"/>
  <c r="L259" i="14"/>
  <c r="G259" i="14"/>
  <c r="K197" i="14"/>
  <c r="J197" i="14"/>
  <c r="G197" i="14"/>
  <c r="K166" i="14"/>
  <c r="J166" i="14"/>
  <c r="G166" i="14"/>
  <c r="L142" i="14"/>
  <c r="K142" i="14"/>
  <c r="J142" i="14"/>
  <c r="G142" i="14"/>
  <c r="K131" i="14"/>
  <c r="J131" i="14"/>
  <c r="L131" i="14"/>
  <c r="G131" i="14"/>
  <c r="K117" i="14"/>
  <c r="J117" i="14"/>
  <c r="G117" i="14"/>
  <c r="L82" i="14"/>
  <c r="K82" i="14"/>
  <c r="J82" i="14"/>
  <c r="G82" i="14"/>
  <c r="K74" i="14"/>
  <c r="J74" i="14"/>
  <c r="G74" i="14"/>
  <c r="L74" i="14"/>
  <c r="K75" i="14"/>
  <c r="J75" i="14"/>
  <c r="L75" i="14"/>
  <c r="G75" i="14"/>
  <c r="K76" i="14"/>
  <c r="J76" i="14"/>
  <c r="L76" i="14"/>
  <c r="G76" i="14"/>
  <c r="G62" i="14"/>
  <c r="J62" i="14"/>
  <c r="K62" i="14"/>
  <c r="K43" i="14"/>
  <c r="J43" i="14"/>
  <c r="G43" i="14"/>
  <c r="L33" i="14"/>
  <c r="K33" i="14"/>
  <c r="J33" i="14"/>
  <c r="G33" i="14"/>
  <c r="L29" i="14"/>
  <c r="K29" i="14"/>
  <c r="J29" i="14"/>
  <c r="G29" i="14"/>
  <c r="I238" i="14"/>
  <c r="H238" i="14"/>
  <c r="F238" i="14"/>
  <c r="E238" i="14"/>
  <c r="I173" i="14"/>
  <c r="H173" i="14"/>
  <c r="F173" i="14"/>
  <c r="E173" i="14"/>
  <c r="I168" i="14"/>
  <c r="H167" i="14"/>
  <c r="H168" i="14" s="1"/>
  <c r="F167" i="14"/>
  <c r="F168" i="14" s="1"/>
  <c r="E167" i="14"/>
  <c r="E168" i="14" s="1"/>
  <c r="I128" i="14"/>
  <c r="I138" i="14"/>
  <c r="I133" i="14"/>
  <c r="H128" i="14"/>
  <c r="H138" i="14"/>
  <c r="H133" i="14"/>
  <c r="F128" i="14"/>
  <c r="F138" i="14"/>
  <c r="F133" i="14"/>
  <c r="E128" i="14"/>
  <c r="E138" i="14"/>
  <c r="E133" i="14"/>
  <c r="I95" i="14"/>
  <c r="I101" i="14"/>
  <c r="H95" i="14"/>
  <c r="H101" i="14"/>
  <c r="F95" i="14"/>
  <c r="F101" i="14"/>
  <c r="E95" i="14"/>
  <c r="E101" i="14"/>
  <c r="I63" i="14"/>
  <c r="I67" i="14"/>
  <c r="H63" i="14"/>
  <c r="H67" i="14"/>
  <c r="F63" i="14"/>
  <c r="F67" i="14"/>
  <c r="E63" i="14"/>
  <c r="E67" i="14"/>
  <c r="K309" i="14"/>
  <c r="J309" i="14"/>
  <c r="G309" i="14"/>
  <c r="I311" i="14"/>
  <c r="H311" i="14"/>
  <c r="F311" i="14"/>
  <c r="E311" i="14"/>
  <c r="K271" i="14"/>
  <c r="J271" i="14"/>
  <c r="G271" i="14"/>
  <c r="K253" i="14"/>
  <c r="J253" i="14"/>
  <c r="L253" i="14"/>
  <c r="G253" i="14"/>
  <c r="K254" i="14"/>
  <c r="J254" i="14"/>
  <c r="G254" i="14"/>
  <c r="L240" i="14"/>
  <c r="K240" i="14"/>
  <c r="J240" i="14"/>
  <c r="G240" i="14"/>
  <c r="K199" i="14"/>
  <c r="J199" i="14"/>
  <c r="G199" i="14"/>
  <c r="K190" i="14"/>
  <c r="J190" i="14"/>
  <c r="L190" i="14"/>
  <c r="G190" i="14"/>
  <c r="L130" i="14"/>
  <c r="K130" i="14"/>
  <c r="J130" i="14"/>
  <c r="G130" i="14"/>
  <c r="K90" i="14"/>
  <c r="J90" i="14"/>
  <c r="G90" i="14"/>
  <c r="K35" i="14"/>
  <c r="J35" i="14"/>
  <c r="L35" i="14"/>
  <c r="G35" i="14"/>
  <c r="L5" i="14"/>
  <c r="K5" i="14"/>
  <c r="J5" i="14"/>
  <c r="G5" i="14"/>
  <c r="L285" i="14"/>
  <c r="K285" i="14"/>
  <c r="J285" i="14"/>
  <c r="G285" i="14"/>
  <c r="K268" i="14"/>
  <c r="J268" i="14"/>
  <c r="G268" i="14"/>
  <c r="L268" i="14"/>
  <c r="K250" i="14"/>
  <c r="J250" i="14"/>
  <c r="L250" i="14"/>
  <c r="G250" i="14"/>
  <c r="K193" i="14"/>
  <c r="J193" i="14"/>
  <c r="L193" i="14"/>
  <c r="G193" i="14"/>
  <c r="K165" i="14"/>
  <c r="J165" i="14"/>
  <c r="G165" i="14"/>
  <c r="E26" i="14"/>
  <c r="K135" i="14"/>
  <c r="J135" i="14"/>
  <c r="G135" i="14"/>
  <c r="L23" i="14"/>
  <c r="K23" i="14"/>
  <c r="J23" i="14"/>
  <c r="G23" i="14"/>
  <c r="K18" i="14"/>
  <c r="J18" i="14"/>
  <c r="L18" i="14"/>
  <c r="G18" i="14"/>
  <c r="L280" i="14"/>
  <c r="K280" i="14"/>
  <c r="J280" i="14"/>
  <c r="G280" i="14"/>
  <c r="L279" i="14"/>
  <c r="K279" i="14"/>
  <c r="J279" i="14"/>
  <c r="G279" i="14"/>
  <c r="K176" i="14"/>
  <c r="J176" i="14"/>
  <c r="L176" i="14"/>
  <c r="G176" i="14"/>
  <c r="K174" i="14"/>
  <c r="J174" i="14"/>
  <c r="G174" i="14"/>
  <c r="K164" i="14"/>
  <c r="J164" i="14"/>
  <c r="L164" i="14"/>
  <c r="G164" i="14"/>
  <c r="L134" i="14"/>
  <c r="K134" i="14"/>
  <c r="J134" i="14"/>
  <c r="G134" i="14"/>
  <c r="K110" i="14"/>
  <c r="J110" i="14"/>
  <c r="G110" i="14"/>
  <c r="L110" i="14"/>
  <c r="I112" i="14"/>
  <c r="H112" i="14"/>
  <c r="F112" i="14"/>
  <c r="E112" i="14"/>
  <c r="K93" i="14"/>
  <c r="J93" i="14"/>
  <c r="L93" i="14"/>
  <c r="G93" i="14"/>
  <c r="K39" i="14"/>
  <c r="J39" i="14"/>
  <c r="G39" i="14"/>
  <c r="L39" i="14"/>
  <c r="L19" i="14"/>
  <c r="K19" i="14"/>
  <c r="J19" i="14"/>
  <c r="G19" i="14"/>
  <c r="K4" i="14"/>
  <c r="J4" i="14"/>
  <c r="L4" i="14"/>
  <c r="G4" i="14"/>
  <c r="I6" i="14"/>
  <c r="H6" i="14"/>
  <c r="F6" i="14"/>
  <c r="E6" i="14"/>
  <c r="K321" i="14"/>
  <c r="J321" i="14"/>
  <c r="L321" i="14"/>
  <c r="G321" i="14"/>
  <c r="I323" i="14"/>
  <c r="H323" i="14"/>
  <c r="F323" i="14"/>
  <c r="E323" i="14"/>
  <c r="K3" i="14"/>
  <c r="J3" i="14"/>
  <c r="G3" i="14"/>
  <c r="L3" i="14"/>
  <c r="K249" i="14"/>
  <c r="J249" i="14"/>
  <c r="L249" i="14"/>
  <c r="G249" i="14"/>
  <c r="I189" i="14"/>
  <c r="H189" i="14"/>
  <c r="F189" i="14"/>
  <c r="E189" i="14"/>
  <c r="K125" i="14"/>
  <c r="J125" i="14"/>
  <c r="G125" i="14"/>
  <c r="L125" i="14"/>
  <c r="L86" i="14"/>
  <c r="K86" i="14"/>
  <c r="J86" i="14"/>
  <c r="G86" i="14"/>
  <c r="I88" i="14"/>
  <c r="H88" i="14"/>
  <c r="F88" i="14"/>
  <c r="E88" i="14"/>
  <c r="K317" i="14"/>
  <c r="J317" i="14"/>
  <c r="L317" i="14"/>
  <c r="G317" i="14"/>
  <c r="K318" i="14"/>
  <c r="J318" i="14"/>
  <c r="L318" i="14"/>
  <c r="G318" i="14"/>
  <c r="K319" i="14"/>
  <c r="J319" i="14"/>
  <c r="G319" i="14"/>
  <c r="L319" i="14"/>
  <c r="K320" i="14"/>
  <c r="J320" i="14"/>
  <c r="L320" i="14"/>
  <c r="G320" i="14"/>
  <c r="L184" i="14"/>
  <c r="K184" i="14"/>
  <c r="J184" i="14"/>
  <c r="G184" i="14"/>
  <c r="L145" i="14"/>
  <c r="K145" i="14"/>
  <c r="J145" i="14"/>
  <c r="G145" i="14"/>
  <c r="K56" i="14"/>
  <c r="J56" i="14"/>
  <c r="G56" i="14"/>
  <c r="L56" i="14"/>
  <c r="K57" i="14"/>
  <c r="J57" i="14"/>
  <c r="G57" i="14"/>
  <c r="L57" i="14"/>
  <c r="I59" i="14"/>
  <c r="H59" i="14"/>
  <c r="E59" i="14"/>
  <c r="F59" i="14"/>
  <c r="I195" i="14"/>
  <c r="H195" i="14"/>
  <c r="F195" i="14"/>
  <c r="E195" i="14"/>
  <c r="K186" i="14"/>
  <c r="J186" i="14"/>
  <c r="G186" i="14"/>
  <c r="L187" i="14"/>
  <c r="K187" i="14"/>
  <c r="J187" i="14"/>
  <c r="G187" i="14"/>
  <c r="I203" i="14"/>
  <c r="H203" i="14"/>
  <c r="F203" i="14"/>
  <c r="E203" i="14"/>
  <c r="K109" i="14"/>
  <c r="J109" i="14"/>
  <c r="G109" i="14"/>
  <c r="L109" i="14"/>
  <c r="K108" i="14"/>
  <c r="J108" i="14"/>
  <c r="L108" i="14"/>
  <c r="G108" i="14"/>
  <c r="L55" i="14"/>
  <c r="K55" i="14"/>
  <c r="J55" i="14"/>
  <c r="G55" i="14"/>
  <c r="K44" i="14"/>
  <c r="J44" i="14"/>
  <c r="L44" i="14"/>
  <c r="G44" i="14"/>
  <c r="K191" i="14"/>
  <c r="J191" i="14"/>
  <c r="G191" i="14"/>
  <c r="L191" i="14"/>
  <c r="K192" i="14"/>
  <c r="J192" i="14"/>
  <c r="G192" i="14"/>
  <c r="L192" i="14"/>
  <c r="I144" i="14"/>
  <c r="H144" i="14"/>
  <c r="F144" i="14"/>
  <c r="E144" i="14"/>
  <c r="K81" i="14"/>
  <c r="J81" i="14"/>
  <c r="G81" i="14"/>
  <c r="L81" i="14"/>
  <c r="I150" i="14"/>
  <c r="H150" i="14"/>
  <c r="F150" i="14"/>
  <c r="E150" i="14"/>
  <c r="K28" i="14"/>
  <c r="K27" i="14"/>
  <c r="L27" i="14"/>
  <c r="J27" i="14"/>
  <c r="G27" i="14"/>
  <c r="J28" i="14"/>
  <c r="L28" i="14"/>
  <c r="G28" i="14"/>
  <c r="K24" i="14"/>
  <c r="J24" i="14"/>
  <c r="G24" i="14"/>
  <c r="L24" i="14"/>
  <c r="L235" i="14"/>
  <c r="K235" i="14"/>
  <c r="J235" i="14"/>
  <c r="G235" i="14"/>
  <c r="L234" i="14"/>
  <c r="K234" i="14"/>
  <c r="J234" i="14"/>
  <c r="G234" i="14"/>
  <c r="L248" i="14"/>
  <c r="K248" i="14"/>
  <c r="J248" i="14"/>
  <c r="G248" i="14"/>
  <c r="I251" i="14"/>
  <c r="H251" i="14"/>
  <c r="F251" i="14"/>
  <c r="E251" i="14"/>
  <c r="K98" i="14"/>
  <c r="J98" i="14"/>
  <c r="G98" i="14"/>
  <c r="L98" i="14"/>
  <c r="K70" i="14"/>
  <c r="J70" i="14"/>
  <c r="L70" i="14"/>
  <c r="G70" i="14"/>
  <c r="L92" i="14"/>
  <c r="K92" i="14"/>
  <c r="J92" i="14"/>
  <c r="G92" i="14"/>
  <c r="L48" i="14"/>
  <c r="K48" i="14"/>
  <c r="J48" i="14"/>
  <c r="G48" i="14"/>
  <c r="I269" i="14"/>
  <c r="H269" i="14"/>
  <c r="F269" i="14"/>
  <c r="E269" i="14"/>
  <c r="K122" i="14"/>
  <c r="J122" i="14"/>
  <c r="G122" i="14"/>
  <c r="L122" i="14"/>
  <c r="H107" i="14"/>
  <c r="F107" i="14"/>
  <c r="E107" i="14"/>
  <c r="K61" i="14"/>
  <c r="J61" i="14"/>
  <c r="G61" i="14"/>
  <c r="L61" i="14"/>
  <c r="I316" i="14"/>
  <c r="H316" i="14"/>
  <c r="F316" i="14"/>
  <c r="E316" i="14"/>
  <c r="I305" i="14"/>
  <c r="H305" i="14"/>
  <c r="F305" i="14"/>
  <c r="E305" i="14"/>
  <c r="L301" i="14"/>
  <c r="K301" i="14"/>
  <c r="J301" i="14"/>
  <c r="G301" i="14"/>
  <c r="L141" i="14"/>
  <c r="K141" i="14"/>
  <c r="J141" i="14"/>
  <c r="G141" i="14"/>
  <c r="I162" i="14"/>
  <c r="H162" i="14"/>
  <c r="F162" i="14"/>
  <c r="E162" i="14"/>
  <c r="K91" i="14"/>
  <c r="J91" i="14"/>
  <c r="G91" i="14"/>
  <c r="L91" i="14"/>
  <c r="I272" i="14"/>
  <c r="I277" i="14"/>
  <c r="I266" i="14"/>
  <c r="H266" i="14"/>
  <c r="H277" i="14"/>
  <c r="H272" i="14"/>
  <c r="F272" i="14"/>
  <c r="F277" i="14"/>
  <c r="F266" i="14"/>
  <c r="E272" i="14"/>
  <c r="E277" i="14"/>
  <c r="E266" i="14"/>
  <c r="I244" i="14"/>
  <c r="H244" i="14"/>
  <c r="F244" i="14"/>
  <c r="E244" i="14"/>
  <c r="I120" i="14"/>
  <c r="I121" i="14" s="1"/>
  <c r="H120" i="14"/>
  <c r="F120" i="14"/>
  <c r="F121" i="14" s="1"/>
  <c r="E120" i="14"/>
  <c r="E300" i="14"/>
  <c r="K247" i="14"/>
  <c r="J247" i="14"/>
  <c r="L247" i="14"/>
  <c r="G247" i="14"/>
  <c r="L17" i="14"/>
  <c r="K17" i="14"/>
  <c r="J17" i="14"/>
  <c r="G17" i="14"/>
  <c r="K60" i="14"/>
  <c r="K63" i="14" s="1"/>
  <c r="J60" i="14"/>
  <c r="G60" i="14"/>
  <c r="L60" i="14"/>
  <c r="I47" i="14"/>
  <c r="H47" i="14"/>
  <c r="F47" i="14"/>
  <c r="E47" i="14"/>
  <c r="I300" i="14"/>
  <c r="H300" i="14"/>
  <c r="F300" i="14"/>
  <c r="K123" i="14"/>
  <c r="J123" i="14"/>
  <c r="G123" i="14"/>
  <c r="L123" i="14"/>
  <c r="I53" i="14"/>
  <c r="H53" i="14"/>
  <c r="F53" i="14"/>
  <c r="E53" i="14"/>
  <c r="K284" i="14"/>
  <c r="J284" i="14"/>
  <c r="G284" i="14"/>
  <c r="L284" i="14"/>
  <c r="I289" i="14"/>
  <c r="H289" i="14"/>
  <c r="F289" i="14"/>
  <c r="E289" i="14"/>
  <c r="L124" i="14"/>
  <c r="K124" i="14"/>
  <c r="J124" i="14"/>
  <c r="G124" i="14"/>
  <c r="K69" i="14"/>
  <c r="K73" i="14" s="1"/>
  <c r="J69" i="14"/>
  <c r="G69" i="14"/>
  <c r="L69" i="14"/>
  <c r="K40" i="14"/>
  <c r="J40" i="14"/>
  <c r="G40" i="14"/>
  <c r="L40" i="14"/>
  <c r="I32" i="14"/>
  <c r="H32" i="14"/>
  <c r="F32" i="14"/>
  <c r="E32" i="14"/>
  <c r="E21" i="14"/>
  <c r="E37" i="14"/>
  <c r="E42" i="14"/>
  <c r="H216" i="14"/>
  <c r="I283" i="14"/>
  <c r="H283" i="14"/>
  <c r="F283" i="14"/>
  <c r="E283" i="14"/>
  <c r="E261" i="14"/>
  <c r="F261" i="14"/>
  <c r="H261" i="14"/>
  <c r="I261" i="14"/>
  <c r="G158" i="14"/>
  <c r="H116" i="14"/>
  <c r="E116" i="14"/>
  <c r="E121" i="14" s="1"/>
  <c r="I256" i="14"/>
  <c r="H256" i="14"/>
  <c r="F256" i="14"/>
  <c r="E256" i="14"/>
  <c r="I42" i="14"/>
  <c r="H42" i="14"/>
  <c r="F42" i="14"/>
  <c r="I26" i="14"/>
  <c r="H26" i="14"/>
  <c r="F26" i="14"/>
  <c r="I208" i="14"/>
  <c r="I212" i="14"/>
  <c r="I216" i="14"/>
  <c r="H208" i="14"/>
  <c r="H212" i="14"/>
  <c r="F208" i="14"/>
  <c r="F212" i="14"/>
  <c r="F216" i="14"/>
  <c r="E208" i="14"/>
  <c r="E212" i="14"/>
  <c r="E216" i="14"/>
  <c r="I21" i="14"/>
  <c r="F21" i="14"/>
  <c r="K103" i="14"/>
  <c r="K107" i="14" s="1"/>
  <c r="J103" i="14"/>
  <c r="L103" i="14"/>
  <c r="G103" i="14"/>
  <c r="I156" i="14"/>
  <c r="H156" i="14"/>
  <c r="F156" i="14"/>
  <c r="E156" i="14"/>
  <c r="E163" i="14" s="1"/>
  <c r="I37" i="14"/>
  <c r="H37" i="14"/>
  <c r="F37" i="14"/>
  <c r="I232" i="14"/>
  <c r="H232" i="14"/>
  <c r="F232" i="14"/>
  <c r="E232" i="14"/>
  <c r="E233" i="14" s="1"/>
  <c r="I179" i="14"/>
  <c r="H179" i="14"/>
  <c r="F179" i="14"/>
  <c r="E179" i="14"/>
  <c r="K140" i="14"/>
  <c r="J140" i="14"/>
  <c r="G140" i="14"/>
  <c r="L140" i="14"/>
  <c r="K49" i="14"/>
  <c r="J49" i="14"/>
  <c r="G49" i="14"/>
  <c r="L49" i="14"/>
  <c r="I83" i="14"/>
  <c r="H83" i="14"/>
  <c r="F83" i="14"/>
  <c r="E83" i="14"/>
  <c r="I78" i="14"/>
  <c r="H78" i="14"/>
  <c r="F78" i="14"/>
  <c r="E78" i="14"/>
  <c r="K246" i="14"/>
  <c r="J246" i="14"/>
  <c r="G246" i="14"/>
  <c r="L246" i="14"/>
  <c r="F10" i="14"/>
  <c r="F14" i="14"/>
  <c r="E10" i="14"/>
  <c r="E14" i="14"/>
  <c r="I73" i="14"/>
  <c r="H73" i="14"/>
  <c r="F73" i="14"/>
  <c r="E73" i="14"/>
  <c r="I294" i="14"/>
  <c r="H294" i="14"/>
  <c r="F294" i="14"/>
  <c r="E294" i="14"/>
  <c r="K12" i="14"/>
  <c r="J12" i="14"/>
  <c r="G12" i="14"/>
  <c r="I14" i="14"/>
  <c r="H14" i="14"/>
  <c r="L12" i="14"/>
  <c r="I221" i="14"/>
  <c r="H221" i="14"/>
  <c r="E221" i="14"/>
  <c r="F221" i="14"/>
  <c r="H183" i="14"/>
  <c r="K158" i="14"/>
  <c r="J158" i="14"/>
  <c r="L158" i="14"/>
  <c r="I10" i="14"/>
  <c r="H10" i="14"/>
  <c r="L157" i="14"/>
  <c r="K157" i="14"/>
  <c r="J157" i="14"/>
  <c r="G157" i="14"/>
  <c r="L16" i="14"/>
  <c r="K16" i="14"/>
  <c r="K21" i="14" s="1"/>
  <c r="J16" i="14"/>
  <c r="G16" i="14"/>
  <c r="L11" i="14"/>
  <c r="K11" i="14"/>
  <c r="J11" i="14"/>
  <c r="G11" i="14"/>
  <c r="L8" i="14"/>
  <c r="L7" i="14"/>
  <c r="K8" i="14"/>
  <c r="K7" i="14"/>
  <c r="J8" i="14"/>
  <c r="J7" i="14"/>
  <c r="G8" i="14"/>
  <c r="G7" i="14"/>
  <c r="K168" i="14" l="1"/>
  <c r="K10" i="14"/>
  <c r="K112" i="14"/>
  <c r="H163" i="14"/>
  <c r="H233" i="14"/>
  <c r="E68" i="14"/>
  <c r="I163" i="14"/>
  <c r="J221" i="14"/>
  <c r="K221" i="14"/>
  <c r="H15" i="14"/>
  <c r="G221" i="14"/>
  <c r="I15" i="14"/>
  <c r="F15" i="14"/>
  <c r="F233" i="14"/>
  <c r="I233" i="14"/>
  <c r="F204" i="14"/>
  <c r="I204" i="14"/>
  <c r="E204" i="14"/>
  <c r="H204" i="14"/>
  <c r="E139" i="14"/>
  <c r="H139" i="14"/>
  <c r="F139" i="14"/>
  <c r="I139" i="14"/>
  <c r="E102" i="14"/>
  <c r="H102" i="14"/>
  <c r="I102" i="14"/>
  <c r="F163" i="14"/>
  <c r="E89" i="14"/>
  <c r="H89" i="14"/>
  <c r="E15" i="14"/>
  <c r="F217" i="14"/>
  <c r="E217" i="14"/>
  <c r="H217" i="14"/>
  <c r="F278" i="14"/>
  <c r="I278" i="14"/>
  <c r="H54" i="14"/>
  <c r="I54" i="14"/>
  <c r="H68" i="14"/>
  <c r="I68" i="14"/>
  <c r="E54" i="14"/>
  <c r="F54" i="14"/>
  <c r="F89" i="14"/>
  <c r="I89" i="14"/>
  <c r="I217" i="14"/>
  <c r="E278" i="14"/>
  <c r="H278" i="14"/>
  <c r="F68" i="14"/>
  <c r="F102" i="14"/>
</calcChain>
</file>

<file path=xl/sharedStrings.xml><?xml version="1.0" encoding="utf-8"?>
<sst xmlns="http://schemas.openxmlformats.org/spreadsheetml/2006/main" count="677" uniqueCount="174">
  <si>
    <t>Застройщик</t>
  </si>
  <si>
    <t>Объект</t>
  </si>
  <si>
    <t>Количество комнат</t>
  </si>
  <si>
    <t>Сумма площадей, кв.м.</t>
  </si>
  <si>
    <t>Средняя площадь, кв. м</t>
  </si>
  <si>
    <t>Количество ипотечных, шт.</t>
  </si>
  <si>
    <t>Сумма сделки, руб.</t>
  </si>
  <si>
    <t>Средний чек, руб.</t>
  </si>
  <si>
    <t>Средняя стоимость 1 кв.м., руб.</t>
  </si>
  <si>
    <t>Доля ипотеки</t>
  </si>
  <si>
    <t>однокомнатные</t>
  </si>
  <si>
    <t>двухкомнатные</t>
  </si>
  <si>
    <t>трехкомнатные</t>
  </si>
  <si>
    <t>четырехкомнатные</t>
  </si>
  <si>
    <t>Итого:</t>
  </si>
  <si>
    <t>ИТОГО:</t>
  </si>
  <si>
    <t>ПСК-6</t>
  </si>
  <si>
    <t>Амрита</t>
  </si>
  <si>
    <t>Итого по ЖК Яркий</t>
  </si>
  <si>
    <t>Итого по ЖК Сосны</t>
  </si>
  <si>
    <t>Итого по ЖК ЗубовоLife Garden</t>
  </si>
  <si>
    <t>Итого по ЖК Изумрудный</t>
  </si>
  <si>
    <t>Итого по ЖК Квартал Мира</t>
  </si>
  <si>
    <t>Дема</t>
  </si>
  <si>
    <t>Проспект Октября</t>
  </si>
  <si>
    <t>Черниковка</t>
  </si>
  <si>
    <t>Инорс</t>
  </si>
  <si>
    <t>Зеленая Роща</t>
  </si>
  <si>
    <t>Итого по ЖК Уфимский Кремль</t>
  </si>
  <si>
    <t>Зубово</t>
  </si>
  <si>
    <t>ЗубовоLifeGarden</t>
  </si>
  <si>
    <t>Михайловка</t>
  </si>
  <si>
    <t>Итого по ЖК Плейс</t>
  </si>
  <si>
    <t>Миловка</t>
  </si>
  <si>
    <t>АгидельИнвестрой</t>
  </si>
  <si>
    <t>ЖИЛСТРОЙИНВЕСТ</t>
  </si>
  <si>
    <t>Глумиллино</t>
  </si>
  <si>
    <t>Кузнецовский Затон</t>
  </si>
  <si>
    <t>Центр</t>
  </si>
  <si>
    <t>Изумрудный</t>
  </si>
  <si>
    <t>Сосны</t>
  </si>
  <si>
    <t>8 Марта</t>
  </si>
  <si>
    <t>Черемушки</t>
  </si>
  <si>
    <t>Итого по ЖК Акварель</t>
  </si>
  <si>
    <t>Акварель</t>
  </si>
  <si>
    <t>студия</t>
  </si>
  <si>
    <t>Затон</t>
  </si>
  <si>
    <t>ИСК "СтройФедерация"</t>
  </si>
  <si>
    <t>Жилой Квартал</t>
  </si>
  <si>
    <t>Итого по ЖК Республика</t>
  </si>
  <si>
    <t>Итого по Деме</t>
  </si>
  <si>
    <t>Видный</t>
  </si>
  <si>
    <t>Итого по Видному</t>
  </si>
  <si>
    <t>Йорт</t>
  </si>
  <si>
    <t>Итого по ЖК Йорт</t>
  </si>
  <si>
    <t>кладовые</t>
  </si>
  <si>
    <t>Итого по ЖК Нестеровский</t>
  </si>
  <si>
    <t>оптовик</t>
  </si>
  <si>
    <t>Риверсайд</t>
  </si>
  <si>
    <t>Итого по ЖК Аксаковский</t>
  </si>
  <si>
    <t>Итого по ЖК Йондоз</t>
  </si>
  <si>
    <t>Итого по ЖК 8 Марта</t>
  </si>
  <si>
    <t>Итого по ЖК Эдисон</t>
  </si>
  <si>
    <t>МУП СЗиТН</t>
  </si>
  <si>
    <t>Стройинвест</t>
  </si>
  <si>
    <t>Черниковские высотки</t>
  </si>
  <si>
    <t>Цветы Башкирии</t>
  </si>
  <si>
    <t>Итого по ЖК Цветы Башкирии</t>
  </si>
  <si>
    <t>Итого по ЖК Черника</t>
  </si>
  <si>
    <t>Итого по ЖК Символ</t>
  </si>
  <si>
    <t>Итого по ЖК Смарт Плаза</t>
  </si>
  <si>
    <t>Траст-Инвест</t>
  </si>
  <si>
    <t>Итого по ЖК Черемушки</t>
  </si>
  <si>
    <t>Итого по ЖК на Кремлевской</t>
  </si>
  <si>
    <t>студии</t>
  </si>
  <si>
    <t>ЖК Уютный</t>
  </si>
  <si>
    <t>Итогопо ЖК Уютный</t>
  </si>
  <si>
    <t>Новая Дема</t>
  </si>
  <si>
    <t>Итого по ЖК Новая Дема</t>
  </si>
  <si>
    <t>На Кремлевской</t>
  </si>
  <si>
    <t>Район города (риэлторское деление)</t>
  </si>
  <si>
    <t>Аксаковский</t>
  </si>
  <si>
    <t>Итого по ЖК Шервуд</t>
  </si>
  <si>
    <t>апартаменты</t>
  </si>
  <si>
    <t>Финжилстрой</t>
  </si>
  <si>
    <t>Затонские Зори</t>
  </si>
  <si>
    <t>Оникс</t>
  </si>
  <si>
    <t>СУ-10</t>
  </si>
  <si>
    <t>Дом на Кустарной</t>
  </si>
  <si>
    <t>Итого по ЖК Первомайский</t>
  </si>
  <si>
    <t>Итого по Кустарной</t>
  </si>
  <si>
    <t>Каскад Инвест</t>
  </si>
  <si>
    <t>ЖК Элегия</t>
  </si>
  <si>
    <t>Итого по ЖК Новалэнд</t>
  </si>
  <si>
    <t xml:space="preserve">СтройТЭК </t>
  </si>
  <si>
    <t>ЖК Первомайский</t>
  </si>
  <si>
    <t>РИСК</t>
  </si>
  <si>
    <t>Самоцветы</t>
  </si>
  <si>
    <t>Итого по  ЖК Империал</t>
  </si>
  <si>
    <t>Плейс</t>
  </si>
  <si>
    <t xml:space="preserve">оптовик </t>
  </si>
  <si>
    <t>Итого по ЖК Ботаника</t>
  </si>
  <si>
    <t>ЖК Юлай</t>
  </si>
  <si>
    <t>ЖК Черника</t>
  </si>
  <si>
    <t>пятикомнатные</t>
  </si>
  <si>
    <t>ЖК Уфа Сити</t>
  </si>
  <si>
    <t>Итого по ЖК Уфа Сити</t>
  </si>
  <si>
    <t>ЖК Некрасовский</t>
  </si>
  <si>
    <t>Итого по ЖК Некрасовский</t>
  </si>
  <si>
    <t>Итого по ЖК Менделеевский:</t>
  </si>
  <si>
    <t>КапиталЦентр</t>
  </si>
  <si>
    <t>Новоуфимский</t>
  </si>
  <si>
    <t>СМУ-4</t>
  </si>
  <si>
    <t>Июнь</t>
  </si>
  <si>
    <t>Эко-Механика</t>
  </si>
  <si>
    <t>Город Природы</t>
  </si>
  <si>
    <t>ПромСтроймонтаж</t>
  </si>
  <si>
    <t>Конди Нова</t>
  </si>
  <si>
    <t>Итого по ЖК Гранд Гранд:</t>
  </si>
  <si>
    <t>Садовое Кольцо</t>
  </si>
  <si>
    <t>Тау Хаус</t>
  </si>
  <si>
    <t>Чайка</t>
  </si>
  <si>
    <t>Времена года</t>
  </si>
  <si>
    <t xml:space="preserve">Квартал Мира </t>
  </si>
  <si>
    <t>ТАЛАН-Уфа</t>
  </si>
  <si>
    <t>Итого по ЖК Новатор</t>
  </si>
  <si>
    <t>Шервуд</t>
  </si>
  <si>
    <t>ЖК Статус</t>
  </si>
  <si>
    <t>Итого по ЖК Статус</t>
  </si>
  <si>
    <t>Премиум Парк</t>
  </si>
  <si>
    <t>Белая река</t>
  </si>
  <si>
    <t>Итого по ЖК Белая река</t>
  </si>
  <si>
    <t>Менделеевский</t>
  </si>
  <si>
    <t>ЖК Йондоз</t>
  </si>
  <si>
    <t>АО ИСК г.Уфы</t>
  </si>
  <si>
    <t>КПД</t>
  </si>
  <si>
    <t>ЖК Нестеровский</t>
  </si>
  <si>
    <t>апартаменты студии</t>
  </si>
  <si>
    <t>двухкомнатные ООО "Кирпичная компания"</t>
  </si>
  <si>
    <t>ЖК 8 Марта</t>
  </si>
  <si>
    <t>апартаменты однокомнатные</t>
  </si>
  <si>
    <r>
      <t xml:space="preserve">ЖК LIFEPARK </t>
    </r>
    <r>
      <rPr>
        <sz val="10"/>
        <color indexed="8"/>
        <rFont val="Times New Roman"/>
        <family val="1"/>
        <charset val="204"/>
      </rPr>
      <t>(паркинги в следующей таблице)</t>
    </r>
  </si>
  <si>
    <r>
      <t xml:space="preserve">Третий Трест </t>
    </r>
    <r>
      <rPr>
        <sz val="10"/>
        <color indexed="8"/>
        <rFont val="Times New Roman"/>
        <family val="1"/>
        <charset val="204"/>
      </rPr>
      <t>(также смотреть Сосны 20-22, Импост в таблице по уступкам от подрядчиков)</t>
    </r>
  </si>
  <si>
    <r>
      <t xml:space="preserve">Яркий </t>
    </r>
    <r>
      <rPr>
        <sz val="10"/>
        <color indexed="8"/>
        <rFont val="Times New Roman"/>
        <family val="1"/>
        <charset val="204"/>
      </rPr>
      <t>(кладовые в следующей таблице)</t>
    </r>
  </si>
  <si>
    <r>
      <t xml:space="preserve">Империал </t>
    </r>
    <r>
      <rPr>
        <sz val="10"/>
        <color indexed="8"/>
        <rFont val="Times New Roman"/>
        <family val="1"/>
        <charset val="204"/>
      </rPr>
      <t>(паркинги в следующей таблице)</t>
    </r>
  </si>
  <si>
    <r>
      <t xml:space="preserve">Эдисон </t>
    </r>
    <r>
      <rPr>
        <sz val="10"/>
        <color indexed="8"/>
        <rFont val="Times New Roman"/>
        <family val="1"/>
        <charset val="204"/>
      </rPr>
      <t>(паркинги в следующей таблице)</t>
    </r>
  </si>
  <si>
    <r>
      <t xml:space="preserve">Смарт Плаза </t>
    </r>
    <r>
      <rPr>
        <sz val="10"/>
        <color indexed="8"/>
        <rFont val="Times New Roman"/>
        <family val="1"/>
        <charset val="204"/>
      </rPr>
      <t>(кладовые и паркинги в следующей таблице)</t>
    </r>
  </si>
  <si>
    <r>
      <t xml:space="preserve">Республика </t>
    </r>
    <r>
      <rPr>
        <sz val="10"/>
        <color indexed="8"/>
        <rFont val="Times New Roman"/>
        <family val="1"/>
        <charset val="204"/>
      </rPr>
      <t>(кладовые в следующей таблице)</t>
    </r>
  </si>
  <si>
    <r>
      <t xml:space="preserve">Белые Росы </t>
    </r>
    <r>
      <rPr>
        <sz val="10"/>
        <color indexed="8"/>
        <rFont val="Times New Roman"/>
        <family val="1"/>
        <charset val="204"/>
      </rPr>
      <t>(офисы в следующей таблице)</t>
    </r>
  </si>
  <si>
    <r>
      <t xml:space="preserve">Ботаника </t>
    </r>
    <r>
      <rPr>
        <sz val="10"/>
        <color indexed="8"/>
        <rFont val="Times New Roman"/>
        <family val="1"/>
        <charset val="204"/>
      </rPr>
      <t>(паркинги и кладовые в следующей таблице)</t>
    </r>
  </si>
  <si>
    <r>
      <t xml:space="preserve">ЖК Символ </t>
    </r>
    <r>
      <rPr>
        <sz val="10"/>
        <color indexed="8"/>
        <rFont val="Times New Roman"/>
        <family val="1"/>
        <charset val="204"/>
      </rPr>
      <t>(офисы в следующей таблице)</t>
    </r>
  </si>
  <si>
    <r>
      <t xml:space="preserve">Новалэнд </t>
    </r>
    <r>
      <rPr>
        <sz val="10"/>
        <color indexed="8"/>
        <rFont val="Times New Roman"/>
        <family val="1"/>
        <charset val="204"/>
      </rPr>
      <t xml:space="preserve"> (кладовые в следующей таблице)</t>
    </r>
  </si>
  <si>
    <r>
      <t xml:space="preserve">Строй-Ойл </t>
    </r>
    <r>
      <rPr>
        <sz val="10"/>
        <color indexed="8"/>
        <rFont val="Times New Roman"/>
        <family val="1"/>
        <charset val="204"/>
      </rPr>
      <t>(Адюс Плюс)</t>
    </r>
  </si>
  <si>
    <r>
      <t>Новатор</t>
    </r>
    <r>
      <rPr>
        <sz val="10"/>
        <color indexed="8"/>
        <rFont val="Times New Roman"/>
        <family val="1"/>
        <charset val="204"/>
      </rPr>
      <t xml:space="preserve"> (паркинги и кладовые в следующей таблице)</t>
    </r>
  </si>
  <si>
    <r>
      <t xml:space="preserve">Гранд Гранд </t>
    </r>
    <r>
      <rPr>
        <sz val="10"/>
        <color indexed="8"/>
        <rFont val="Times New Roman"/>
        <family val="1"/>
        <charset val="204"/>
      </rPr>
      <t>(паркинги и кладовые в следующей таблице)</t>
    </r>
  </si>
  <si>
    <r>
      <t xml:space="preserve">Уфимский Кремль  </t>
    </r>
    <r>
      <rPr>
        <sz val="10"/>
        <color indexed="8"/>
        <rFont val="Times New Roman"/>
        <family val="1"/>
        <charset val="204"/>
      </rPr>
      <t>(паркинги в следующей таблице)</t>
    </r>
  </si>
  <si>
    <r>
      <t xml:space="preserve">ЖК Цветы Башкирии </t>
    </r>
    <r>
      <rPr>
        <sz val="10"/>
        <color indexed="8"/>
        <rFont val="Times New Roman"/>
        <family val="1"/>
        <charset val="204"/>
      </rPr>
      <t>(офисы в следующей таблице)</t>
    </r>
  </si>
  <si>
    <r>
      <t xml:space="preserve">Умный Дом </t>
    </r>
    <r>
      <rPr>
        <sz val="10"/>
        <color indexed="8"/>
        <rFont val="Times New Roman"/>
        <family val="1"/>
        <charset val="204"/>
      </rPr>
      <t>(офисы в следующей таблице)</t>
    </r>
  </si>
  <si>
    <r>
      <t xml:space="preserve">Старый центр </t>
    </r>
    <r>
      <rPr>
        <sz val="10"/>
        <color indexed="8"/>
        <rFont val="Times New Roman"/>
        <family val="1"/>
        <charset val="204"/>
      </rPr>
      <t>(кладовые в следующей таблице)</t>
    </r>
  </si>
  <si>
    <r>
      <t xml:space="preserve">ЖК Лайт </t>
    </r>
    <r>
      <rPr>
        <sz val="10"/>
        <color indexed="8"/>
        <rFont val="Times New Roman"/>
        <family val="1"/>
        <charset val="204"/>
      </rPr>
      <t>(кладовые в следующей таблице)</t>
    </r>
  </si>
  <si>
    <r>
      <t xml:space="preserve">Ботанический Сад </t>
    </r>
    <r>
      <rPr>
        <sz val="10"/>
        <color indexed="8"/>
        <rFont val="Times New Roman"/>
        <family val="1"/>
        <charset val="204"/>
      </rPr>
      <t>(кладовые в следующей таблице)</t>
    </r>
  </si>
  <si>
    <t>АИЖК</t>
  </si>
  <si>
    <t>Госстрой</t>
  </si>
  <si>
    <t>Архстройинвестиции</t>
  </si>
  <si>
    <t>НО ФРЖС РБ</t>
  </si>
  <si>
    <t>Башнаф-татранс</t>
  </si>
  <si>
    <t>Эрмитаж Горсовет</t>
  </si>
  <si>
    <t>Итого по ЖК Эрмитаж Горсовет</t>
  </si>
  <si>
    <t>Пархоменко</t>
  </si>
  <si>
    <t>Первый Треест</t>
  </si>
  <si>
    <t>Семь звезд</t>
  </si>
  <si>
    <t>Стройзаказчик</t>
  </si>
  <si>
    <t>Кол-во, шт.</t>
  </si>
  <si>
    <r>
      <t xml:space="preserve">ГорСтрой                                             
</t>
    </r>
    <r>
      <rPr>
        <sz val="10"/>
        <color indexed="8"/>
        <rFont val="Times New Roman"/>
        <family val="1"/>
        <charset val="204"/>
      </rPr>
      <t>(ГК Риком)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</si>
</sst>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textRotation="90" wrapText="1"/>
    </xf>
    <xf numFmtId="4" fontId="2" fillId="0" borderId="4" xfId="0" applyNumberFormat="1" applyFont="1" applyBorder="1" applyAlignment="1">
      <alignment horizontal="center" vertical="center" textRotation="90" wrapText="1"/>
    </xf>
    <xf numFmtId="4" fontId="2" fillId="0" borderId="2" xfId="0" applyNumberFormat="1" applyFont="1" applyBorder="1" applyAlignment="1">
      <alignment horizontal="center" vertical="center" textRotation="90" wrapText="1"/>
    </xf>
    <xf numFmtId="4" fontId="2" fillId="0" borderId="1" xfId="0" applyNumberFormat="1" applyFont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 wrapText="1"/>
    </xf>
    <xf numFmtId="9" fontId="3" fillId="5" borderId="1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9" fontId="2" fillId="5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X326"/>
  <sheetViews>
    <sheetView tabSelected="1" view="pageBreakPreview" zoomScale="60" zoomScaleNormal="77" workbookViewId="0">
      <pane ySplit="1" topLeftCell="A2" activePane="bottomLeft" state="frozen"/>
      <selection activeCell="C1" sqref="C1"/>
      <selection pane="bottomLeft" activeCell="C326" sqref="C326"/>
    </sheetView>
  </sheetViews>
  <sheetFormatPr defaultColWidth="12.54296875" defaultRowHeight="13" x14ac:dyDescent="0.35"/>
  <cols>
    <col min="1" max="1" width="13.54296875" style="1" customWidth="1"/>
    <col min="2" max="2" width="15.81640625" style="1" customWidth="1"/>
    <col min="3" max="3" width="17.7265625" style="24" customWidth="1"/>
    <col min="4" max="4" width="17" style="24" customWidth="1"/>
    <col min="5" max="5" width="10" style="117" customWidth="1"/>
    <col min="6" max="6" width="15.90625" style="24" customWidth="1"/>
    <col min="7" max="7" width="14.54296875" style="24" customWidth="1"/>
    <col min="8" max="8" width="14.1796875" style="117" customWidth="1"/>
    <col min="9" max="9" width="17" style="24" customWidth="1"/>
    <col min="10" max="10" width="12.54296875" style="24"/>
    <col min="11" max="11" width="15.453125" style="24" customWidth="1"/>
    <col min="12" max="12" width="12.54296875" style="118"/>
    <col min="13" max="206" width="12.54296875" style="14"/>
    <col min="207" max="16384" width="12.54296875" style="15"/>
  </cols>
  <sheetData>
    <row r="1" spans="1:206" ht="39" x14ac:dyDescent="0.35">
      <c r="A1" s="2" t="s">
        <v>0</v>
      </c>
      <c r="B1" s="2" t="s">
        <v>1</v>
      </c>
      <c r="C1" s="2" t="s">
        <v>80</v>
      </c>
      <c r="D1" s="2" t="s">
        <v>2</v>
      </c>
      <c r="E1" s="3" t="s">
        <v>172</v>
      </c>
      <c r="F1" s="2" t="s">
        <v>3</v>
      </c>
      <c r="G1" s="2" t="s">
        <v>4</v>
      </c>
      <c r="H1" s="3" t="s">
        <v>5</v>
      </c>
      <c r="I1" s="2" t="s">
        <v>6</v>
      </c>
      <c r="J1" s="2" t="s">
        <v>7</v>
      </c>
      <c r="K1" s="2" t="s">
        <v>8</v>
      </c>
      <c r="L1" s="4" t="s">
        <v>9</v>
      </c>
    </row>
    <row r="2" spans="1:206" x14ac:dyDescent="0.35">
      <c r="A2" s="10" t="s">
        <v>129</v>
      </c>
      <c r="B2" s="16" t="s">
        <v>141</v>
      </c>
      <c r="C2" s="17" t="s">
        <v>24</v>
      </c>
      <c r="D2" s="17" t="s">
        <v>10</v>
      </c>
      <c r="E2" s="18">
        <v>0</v>
      </c>
      <c r="F2" s="17">
        <v>0</v>
      </c>
      <c r="G2" s="17">
        <v>0</v>
      </c>
      <c r="H2" s="18">
        <v>0</v>
      </c>
      <c r="I2" s="17">
        <v>0</v>
      </c>
      <c r="J2" s="17">
        <v>0</v>
      </c>
      <c r="K2" s="17">
        <v>0</v>
      </c>
      <c r="L2" s="19"/>
    </row>
    <row r="3" spans="1:206" x14ac:dyDescent="0.35">
      <c r="A3" s="11"/>
      <c r="B3" s="20"/>
      <c r="C3" s="17" t="s">
        <v>24</v>
      </c>
      <c r="D3" s="17" t="s">
        <v>11</v>
      </c>
      <c r="E3" s="18">
        <v>7</v>
      </c>
      <c r="F3" s="17">
        <v>343.22</v>
      </c>
      <c r="G3" s="17">
        <f>F3/E3</f>
        <v>49.031428571428577</v>
      </c>
      <c r="H3" s="18">
        <v>7</v>
      </c>
      <c r="I3" s="17">
        <v>32641670</v>
      </c>
      <c r="J3" s="17">
        <f>I3/E3</f>
        <v>4663095.7142857146</v>
      </c>
      <c r="K3" s="17">
        <f>I3/F3</f>
        <v>95104.218868364303</v>
      </c>
      <c r="L3" s="19">
        <f>H3/E3</f>
        <v>1</v>
      </c>
    </row>
    <row r="4" spans="1:206" x14ac:dyDescent="0.35">
      <c r="A4" s="11"/>
      <c r="B4" s="20"/>
      <c r="C4" s="17" t="s">
        <v>24</v>
      </c>
      <c r="D4" s="17" t="s">
        <v>12</v>
      </c>
      <c r="E4" s="18">
        <v>3</v>
      </c>
      <c r="F4" s="17">
        <v>186.66</v>
      </c>
      <c r="G4" s="17">
        <f>F4/E4</f>
        <v>62.22</v>
      </c>
      <c r="H4" s="18">
        <v>2</v>
      </c>
      <c r="I4" s="17">
        <v>17778680</v>
      </c>
      <c r="J4" s="17">
        <f>I4/E4</f>
        <v>5926226.666666667</v>
      </c>
      <c r="K4" s="17">
        <f>I4/F4</f>
        <v>95246.330226079503</v>
      </c>
      <c r="L4" s="19">
        <f>H4/E4</f>
        <v>0.66666666666666663</v>
      </c>
    </row>
    <row r="5" spans="1:206" x14ac:dyDescent="0.35">
      <c r="A5" s="11"/>
      <c r="B5" s="21"/>
      <c r="C5" s="17" t="s">
        <v>24</v>
      </c>
      <c r="D5" s="17" t="s">
        <v>13</v>
      </c>
      <c r="E5" s="18">
        <v>4</v>
      </c>
      <c r="F5" s="17">
        <v>385.7</v>
      </c>
      <c r="G5" s="17">
        <f>F5/E5</f>
        <v>96.424999999999997</v>
      </c>
      <c r="H5" s="18">
        <v>2</v>
      </c>
      <c r="I5" s="17">
        <v>34653200</v>
      </c>
      <c r="J5" s="17">
        <f>I5/E5</f>
        <v>8663300</v>
      </c>
      <c r="K5" s="17">
        <f>I5/F5</f>
        <v>89844.957220637807</v>
      </c>
      <c r="L5" s="19">
        <f>H5/E5</f>
        <v>0.5</v>
      </c>
    </row>
    <row r="6" spans="1:206" s="23" customFormat="1" x14ac:dyDescent="0.35">
      <c r="A6" s="12"/>
      <c r="B6" s="5" t="s">
        <v>15</v>
      </c>
      <c r="C6" s="5"/>
      <c r="D6" s="5"/>
      <c r="E6" s="6">
        <f>E2+E3+E5+E4</f>
        <v>14</v>
      </c>
      <c r="F6" s="5">
        <f>F2+F3+F5+F4</f>
        <v>915.58</v>
      </c>
      <c r="G6" s="6"/>
      <c r="H6" s="6">
        <f>H2+H3+H5+H4</f>
        <v>11</v>
      </c>
      <c r="I6" s="5">
        <f>I2+I3+I5+I4</f>
        <v>85073550</v>
      </c>
      <c r="J6" s="5"/>
      <c r="K6" s="5"/>
      <c r="L6" s="9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</row>
    <row r="7" spans="1:206" x14ac:dyDescent="0.35">
      <c r="A7" s="10" t="s">
        <v>48</v>
      </c>
      <c r="B7" s="16" t="s">
        <v>30</v>
      </c>
      <c r="C7" s="17" t="s">
        <v>29</v>
      </c>
      <c r="D7" s="17" t="s">
        <v>10</v>
      </c>
      <c r="E7" s="18">
        <v>30</v>
      </c>
      <c r="F7" s="17">
        <v>986.32</v>
      </c>
      <c r="G7" s="17">
        <f>F7/E7</f>
        <v>32.877333333333333</v>
      </c>
      <c r="H7" s="18">
        <v>27</v>
      </c>
      <c r="I7" s="17">
        <v>69871314</v>
      </c>
      <c r="J7" s="17">
        <f>I7/E7</f>
        <v>2329043.7999999998</v>
      </c>
      <c r="K7" s="17">
        <f>I7/F7</f>
        <v>70840.410820017845</v>
      </c>
      <c r="L7" s="19">
        <f>H7/E7</f>
        <v>0.9</v>
      </c>
    </row>
    <row r="8" spans="1:206" x14ac:dyDescent="0.35">
      <c r="A8" s="11"/>
      <c r="B8" s="20"/>
      <c r="C8" s="17" t="s">
        <v>29</v>
      </c>
      <c r="D8" s="17" t="s">
        <v>11</v>
      </c>
      <c r="E8" s="18">
        <v>7</v>
      </c>
      <c r="F8" s="17">
        <v>408.67</v>
      </c>
      <c r="G8" s="17">
        <f>F8/E8</f>
        <v>58.381428571428572</v>
      </c>
      <c r="H8" s="18">
        <v>7</v>
      </c>
      <c r="I8" s="17">
        <v>28963922</v>
      </c>
      <c r="J8" s="17">
        <f>I8/E8</f>
        <v>4137703.1428571427</v>
      </c>
      <c r="K8" s="17">
        <f>I8/F8</f>
        <v>70873.619301637009</v>
      </c>
      <c r="L8" s="19">
        <f>H8/E8</f>
        <v>1</v>
      </c>
    </row>
    <row r="9" spans="1:206" x14ac:dyDescent="0.35">
      <c r="A9" s="11"/>
      <c r="B9" s="20"/>
      <c r="C9" s="24" t="s">
        <v>29</v>
      </c>
      <c r="D9" s="17" t="s">
        <v>12</v>
      </c>
      <c r="E9" s="18">
        <v>0</v>
      </c>
      <c r="F9" s="17">
        <v>0</v>
      </c>
      <c r="G9" s="17">
        <v>0</v>
      </c>
      <c r="H9" s="18">
        <v>0</v>
      </c>
      <c r="I9" s="17">
        <v>0</v>
      </c>
      <c r="J9" s="17">
        <v>0</v>
      </c>
      <c r="K9" s="17">
        <v>0</v>
      </c>
      <c r="L9" s="19"/>
    </row>
    <row r="10" spans="1:206" ht="27" customHeight="1" x14ac:dyDescent="0.35">
      <c r="A10" s="11"/>
      <c r="B10" s="21"/>
      <c r="C10" s="17"/>
      <c r="D10" s="25" t="s">
        <v>20</v>
      </c>
      <c r="E10" s="26">
        <f>E7+E8+E9</f>
        <v>37</v>
      </c>
      <c r="F10" s="25">
        <f>F7+F8+F9</f>
        <v>1394.99</v>
      </c>
      <c r="G10" s="25"/>
      <c r="H10" s="26">
        <f>H7+H8+H9</f>
        <v>34</v>
      </c>
      <c r="I10" s="25">
        <f>I7+I8+I9</f>
        <v>98835236</v>
      </c>
      <c r="J10" s="25"/>
      <c r="K10" s="25">
        <f>AVERAGE(K7:K8)</f>
        <v>70857.015060827427</v>
      </c>
      <c r="L10" s="27"/>
    </row>
    <row r="11" spans="1:206" x14ac:dyDescent="0.35">
      <c r="A11" s="11"/>
      <c r="B11" s="16" t="s">
        <v>99</v>
      </c>
      <c r="C11" s="17" t="s">
        <v>31</v>
      </c>
      <c r="D11" s="17" t="s">
        <v>10</v>
      </c>
      <c r="E11" s="18">
        <v>16</v>
      </c>
      <c r="F11" s="17">
        <v>569.66</v>
      </c>
      <c r="G11" s="17">
        <f>F11/E11</f>
        <v>35.603749999999998</v>
      </c>
      <c r="H11" s="18">
        <v>16</v>
      </c>
      <c r="I11" s="17">
        <v>42297858</v>
      </c>
      <c r="J11" s="17">
        <f>I11/E11</f>
        <v>2643616.125</v>
      </c>
      <c r="K11" s="17">
        <f>I11/F11</f>
        <v>74251.058526138397</v>
      </c>
      <c r="L11" s="19">
        <f>H11/E11</f>
        <v>1</v>
      </c>
    </row>
    <row r="12" spans="1:206" x14ac:dyDescent="0.35">
      <c r="A12" s="11"/>
      <c r="B12" s="20"/>
      <c r="C12" s="17" t="s">
        <v>31</v>
      </c>
      <c r="D12" s="17" t="s">
        <v>11</v>
      </c>
      <c r="E12" s="18">
        <v>20</v>
      </c>
      <c r="F12" s="17">
        <v>1156.4100000000001</v>
      </c>
      <c r="G12" s="17">
        <f>F12/E12</f>
        <v>57.820500000000003</v>
      </c>
      <c r="H12" s="18">
        <v>20</v>
      </c>
      <c r="I12" s="17">
        <v>81919630</v>
      </c>
      <c r="J12" s="17">
        <f>I12/E12</f>
        <v>4095981.5</v>
      </c>
      <c r="K12" s="17">
        <f>I12/F12</f>
        <v>70839.607059779824</v>
      </c>
      <c r="L12" s="19">
        <f>H12/E12</f>
        <v>1</v>
      </c>
    </row>
    <row r="13" spans="1:206" x14ac:dyDescent="0.35">
      <c r="A13" s="11"/>
      <c r="B13" s="20"/>
      <c r="C13" s="17" t="s">
        <v>31</v>
      </c>
      <c r="D13" s="17" t="s">
        <v>12</v>
      </c>
      <c r="E13" s="18">
        <v>0</v>
      </c>
      <c r="F13" s="17">
        <v>0</v>
      </c>
      <c r="G13" s="17">
        <v>0</v>
      </c>
      <c r="H13" s="18">
        <v>0</v>
      </c>
      <c r="I13" s="17">
        <v>0</v>
      </c>
      <c r="J13" s="17">
        <v>0</v>
      </c>
      <c r="K13" s="17">
        <v>0</v>
      </c>
      <c r="L13" s="19"/>
    </row>
    <row r="14" spans="1:206" s="31" customFormat="1" ht="28.5" customHeight="1" x14ac:dyDescent="0.35">
      <c r="A14" s="11"/>
      <c r="B14" s="28"/>
      <c r="C14" s="29"/>
      <c r="D14" s="29" t="s">
        <v>32</v>
      </c>
      <c r="E14" s="30">
        <f>E11+E13+E12</f>
        <v>36</v>
      </c>
      <c r="F14" s="29">
        <f>F11+F13+F12</f>
        <v>1726.0700000000002</v>
      </c>
      <c r="G14" s="30"/>
      <c r="H14" s="30">
        <f>H11+H13+H12</f>
        <v>36</v>
      </c>
      <c r="I14" s="29">
        <f>I11+I13+I12</f>
        <v>124217488</v>
      </c>
      <c r="J14" s="29"/>
      <c r="K14" s="29"/>
      <c r="L14" s="27"/>
    </row>
    <row r="15" spans="1:206" s="31" customFormat="1" ht="13.5" x14ac:dyDescent="0.35">
      <c r="A15" s="12"/>
      <c r="B15" s="5" t="s">
        <v>15</v>
      </c>
      <c r="C15" s="32"/>
      <c r="D15" s="33"/>
      <c r="E15" s="34">
        <f>E10+E14</f>
        <v>73</v>
      </c>
      <c r="F15" s="35">
        <f>F10+F14</f>
        <v>3121.0600000000004</v>
      </c>
      <c r="G15" s="34"/>
      <c r="H15" s="34">
        <f>H10+H14</f>
        <v>70</v>
      </c>
      <c r="I15" s="35">
        <f>I10+I14</f>
        <v>223052724</v>
      </c>
      <c r="J15" s="35"/>
      <c r="K15" s="35"/>
      <c r="L15" s="9"/>
    </row>
    <row r="16" spans="1:206" x14ac:dyDescent="0.35">
      <c r="A16" s="10" t="s">
        <v>142</v>
      </c>
      <c r="B16" s="16" t="s">
        <v>143</v>
      </c>
      <c r="C16" s="36" t="s">
        <v>23</v>
      </c>
      <c r="D16" s="17" t="s">
        <v>10</v>
      </c>
      <c r="E16" s="18">
        <v>10</v>
      </c>
      <c r="F16" s="17">
        <v>307.36</v>
      </c>
      <c r="G16" s="17">
        <f>F16/E16</f>
        <v>30.736000000000001</v>
      </c>
      <c r="H16" s="18">
        <v>6</v>
      </c>
      <c r="I16" s="17">
        <v>23903161</v>
      </c>
      <c r="J16" s="17">
        <f>I16/E16</f>
        <v>2390316.1</v>
      </c>
      <c r="K16" s="17">
        <f>I16/F16</f>
        <v>77769.264055179592</v>
      </c>
      <c r="L16" s="19">
        <f>H16/E16</f>
        <v>0.6</v>
      </c>
    </row>
    <row r="17" spans="1:12" x14ac:dyDescent="0.35">
      <c r="A17" s="11"/>
      <c r="B17" s="20"/>
      <c r="C17" s="36" t="s">
        <v>23</v>
      </c>
      <c r="D17" s="17" t="s">
        <v>11</v>
      </c>
      <c r="E17" s="18">
        <v>53</v>
      </c>
      <c r="F17" s="17">
        <f>1902.47+242</f>
        <v>2144.4700000000003</v>
      </c>
      <c r="G17" s="17">
        <f>F17/E17</f>
        <v>40.461698113207554</v>
      </c>
      <c r="H17" s="18">
        <v>38</v>
      </c>
      <c r="I17" s="17">
        <f>143629594+18347825</f>
        <v>161977419</v>
      </c>
      <c r="J17" s="17">
        <f>I17/E17</f>
        <v>3056177.716981132</v>
      </c>
      <c r="K17" s="17">
        <f>I17/F17</f>
        <v>75532.611321212229</v>
      </c>
      <c r="L17" s="19">
        <f>H17/E17</f>
        <v>0.71698113207547165</v>
      </c>
    </row>
    <row r="18" spans="1:12" x14ac:dyDescent="0.35">
      <c r="A18" s="11"/>
      <c r="B18" s="20"/>
      <c r="C18" s="17" t="s">
        <v>23</v>
      </c>
      <c r="D18" s="17" t="s">
        <v>12</v>
      </c>
      <c r="E18" s="18">
        <v>9</v>
      </c>
      <c r="F18" s="17">
        <f>430.23+43.2</f>
        <v>473.43</v>
      </c>
      <c r="G18" s="17">
        <f>F18/E18</f>
        <v>52.603333333333332</v>
      </c>
      <c r="H18" s="18">
        <v>8</v>
      </c>
      <c r="I18" s="17">
        <f>32208881+3326400</f>
        <v>35535281</v>
      </c>
      <c r="J18" s="17">
        <f>I18/E18</f>
        <v>3948364.5555555555</v>
      </c>
      <c r="K18" s="17">
        <f>I18/F18</f>
        <v>75059.208330693029</v>
      </c>
      <c r="L18" s="19">
        <f>H18/E18</f>
        <v>0.88888888888888884</v>
      </c>
    </row>
    <row r="19" spans="1:12" x14ac:dyDescent="0.35">
      <c r="A19" s="11"/>
      <c r="B19" s="20"/>
      <c r="C19" s="17" t="s">
        <v>23</v>
      </c>
      <c r="D19" s="17" t="s">
        <v>13</v>
      </c>
      <c r="E19" s="18">
        <v>3</v>
      </c>
      <c r="F19" s="17">
        <v>218.91</v>
      </c>
      <c r="G19" s="17">
        <f>F19/E19</f>
        <v>72.97</v>
      </c>
      <c r="H19" s="18">
        <v>3</v>
      </c>
      <c r="I19" s="17">
        <v>16636620</v>
      </c>
      <c r="J19" s="17">
        <f>I19/E19</f>
        <v>5545540</v>
      </c>
      <c r="K19" s="17">
        <f>I19/F19</f>
        <v>75997.533232835412</v>
      </c>
      <c r="L19" s="19">
        <f>H19/E19</f>
        <v>1</v>
      </c>
    </row>
    <row r="20" spans="1:12" x14ac:dyDescent="0.35">
      <c r="A20" s="11"/>
      <c r="B20" s="20"/>
      <c r="C20" s="17" t="s">
        <v>23</v>
      </c>
      <c r="D20" s="17" t="s">
        <v>57</v>
      </c>
      <c r="E20" s="18">
        <v>0</v>
      </c>
      <c r="F20" s="17">
        <v>0</v>
      </c>
      <c r="G20" s="17">
        <v>0</v>
      </c>
      <c r="H20" s="18">
        <v>0</v>
      </c>
      <c r="I20" s="17">
        <v>0</v>
      </c>
      <c r="J20" s="17">
        <v>0</v>
      </c>
      <c r="K20" s="17">
        <v>0</v>
      </c>
      <c r="L20" s="19"/>
    </row>
    <row r="21" spans="1:12" ht="27.75" customHeight="1" x14ac:dyDescent="0.35">
      <c r="A21" s="11"/>
      <c r="B21" s="21"/>
      <c r="C21" s="37"/>
      <c r="D21" s="25" t="s">
        <v>18</v>
      </c>
      <c r="E21" s="26">
        <f>E16+E18+E20+E17+E19</f>
        <v>75</v>
      </c>
      <c r="F21" s="25">
        <f>F16+F18+F20+F17+F19</f>
        <v>3144.17</v>
      </c>
      <c r="G21" s="26"/>
      <c r="H21" s="26">
        <f>H16+H18+H20+H17+H19</f>
        <v>55</v>
      </c>
      <c r="I21" s="25">
        <f>I16+I18+I20+I17+I19</f>
        <v>238052481</v>
      </c>
      <c r="J21" s="25"/>
      <c r="K21" s="25">
        <f>AVERAGE(K16:K19)</f>
        <v>76089.654234980058</v>
      </c>
      <c r="L21" s="38"/>
    </row>
    <row r="22" spans="1:12" x14ac:dyDescent="0.35">
      <c r="A22" s="11"/>
      <c r="B22" s="16" t="s">
        <v>144</v>
      </c>
      <c r="C22" s="17" t="s">
        <v>38</v>
      </c>
      <c r="D22" s="17" t="s">
        <v>11</v>
      </c>
      <c r="E22" s="18">
        <v>0</v>
      </c>
      <c r="F22" s="17">
        <v>0</v>
      </c>
      <c r="G22" s="17">
        <v>0</v>
      </c>
      <c r="H22" s="18">
        <v>0</v>
      </c>
      <c r="I22" s="17">
        <v>0</v>
      </c>
      <c r="J22" s="17">
        <v>0</v>
      </c>
      <c r="K22" s="17">
        <v>0</v>
      </c>
      <c r="L22" s="19"/>
    </row>
    <row r="23" spans="1:12" x14ac:dyDescent="0.35">
      <c r="A23" s="11"/>
      <c r="B23" s="20"/>
      <c r="C23" s="17" t="s">
        <v>38</v>
      </c>
      <c r="D23" s="17" t="s">
        <v>12</v>
      </c>
      <c r="E23" s="18">
        <v>4</v>
      </c>
      <c r="F23" s="17">
        <v>335.63</v>
      </c>
      <c r="G23" s="17">
        <f>F23/E23</f>
        <v>83.907499999999999</v>
      </c>
      <c r="H23" s="18">
        <v>3</v>
      </c>
      <c r="I23" s="17">
        <v>44171228.75</v>
      </c>
      <c r="J23" s="17">
        <f>I23/E23</f>
        <v>11042807.1875</v>
      </c>
      <c r="K23" s="17">
        <f>I23/F23</f>
        <v>131606.91460834848</v>
      </c>
      <c r="L23" s="19">
        <f>H23/E23</f>
        <v>0.75</v>
      </c>
    </row>
    <row r="24" spans="1:12" x14ac:dyDescent="0.35">
      <c r="A24" s="11"/>
      <c r="B24" s="20"/>
      <c r="C24" s="17" t="s">
        <v>38</v>
      </c>
      <c r="D24" s="17" t="s">
        <v>13</v>
      </c>
      <c r="E24" s="18">
        <v>2</v>
      </c>
      <c r="F24" s="17">
        <v>265.27999999999997</v>
      </c>
      <c r="G24" s="17">
        <f>F24/E24</f>
        <v>132.63999999999999</v>
      </c>
      <c r="H24" s="18">
        <v>1</v>
      </c>
      <c r="I24" s="17">
        <v>37139200</v>
      </c>
      <c r="J24" s="17">
        <f>I24/E24</f>
        <v>18569600</v>
      </c>
      <c r="K24" s="17">
        <f>I24/F24</f>
        <v>140000</v>
      </c>
      <c r="L24" s="19">
        <f>H24/E24</f>
        <v>0.5</v>
      </c>
    </row>
    <row r="25" spans="1:12" x14ac:dyDescent="0.35">
      <c r="A25" s="11"/>
      <c r="B25" s="20"/>
      <c r="C25" s="17" t="s">
        <v>38</v>
      </c>
      <c r="D25" s="17" t="s">
        <v>57</v>
      </c>
      <c r="E25" s="18">
        <v>0</v>
      </c>
      <c r="F25" s="17">
        <v>0</v>
      </c>
      <c r="G25" s="17">
        <v>0</v>
      </c>
      <c r="H25" s="18">
        <v>0</v>
      </c>
      <c r="I25" s="17">
        <v>0</v>
      </c>
      <c r="J25" s="17">
        <v>0</v>
      </c>
      <c r="K25" s="17">
        <v>0</v>
      </c>
      <c r="L25" s="19"/>
    </row>
    <row r="26" spans="1:12" ht="27" x14ac:dyDescent="0.35">
      <c r="A26" s="11"/>
      <c r="B26" s="21"/>
      <c r="C26" s="37"/>
      <c r="D26" s="25" t="s">
        <v>98</v>
      </c>
      <c r="E26" s="26">
        <f>E22+E25+E24+E23</f>
        <v>6</v>
      </c>
      <c r="F26" s="25">
        <f>F22+F25+F24+F23</f>
        <v>600.91</v>
      </c>
      <c r="G26" s="25"/>
      <c r="H26" s="26">
        <f>H22+H25+H24+H23</f>
        <v>4</v>
      </c>
      <c r="I26" s="25">
        <f>I22+I25+I24+I23</f>
        <v>81310428.75</v>
      </c>
      <c r="J26" s="25"/>
      <c r="K26" s="25"/>
      <c r="L26" s="27"/>
    </row>
    <row r="27" spans="1:12" x14ac:dyDescent="0.35">
      <c r="A27" s="11"/>
      <c r="B27" s="16" t="s">
        <v>40</v>
      </c>
      <c r="C27" s="37" t="s">
        <v>41</v>
      </c>
      <c r="D27" s="17" t="s">
        <v>10</v>
      </c>
      <c r="E27" s="18">
        <v>8</v>
      </c>
      <c r="F27" s="17">
        <f>262.52+41.13</f>
        <v>303.64999999999998</v>
      </c>
      <c r="G27" s="17">
        <f>F27/E27</f>
        <v>37.956249999999997</v>
      </c>
      <c r="H27" s="18">
        <v>7</v>
      </c>
      <c r="I27" s="17">
        <f>19549552+3010716</f>
        <v>22560268</v>
      </c>
      <c r="J27" s="17">
        <f>I27/E27</f>
        <v>2820033.5</v>
      </c>
      <c r="K27" s="17">
        <f>I27/F27</f>
        <v>74296.947143092388</v>
      </c>
      <c r="L27" s="19">
        <f>H27/E27</f>
        <v>0.875</v>
      </c>
    </row>
    <row r="28" spans="1:12" x14ac:dyDescent="0.35">
      <c r="A28" s="11"/>
      <c r="B28" s="20"/>
      <c r="C28" s="37" t="s">
        <v>41</v>
      </c>
      <c r="D28" s="17" t="s">
        <v>11</v>
      </c>
      <c r="E28" s="18">
        <v>3</v>
      </c>
      <c r="F28" s="17">
        <v>161.87</v>
      </c>
      <c r="G28" s="17">
        <f>F28/E28</f>
        <v>53.956666666666671</v>
      </c>
      <c r="H28" s="18">
        <v>3</v>
      </c>
      <c r="I28" s="17">
        <v>11978380</v>
      </c>
      <c r="J28" s="17">
        <f>I28/E28</f>
        <v>3992793.3333333335</v>
      </c>
      <c r="K28" s="17">
        <f>I28/F28</f>
        <v>74000</v>
      </c>
      <c r="L28" s="19">
        <f>H28/E28</f>
        <v>1</v>
      </c>
    </row>
    <row r="29" spans="1:12" x14ac:dyDescent="0.35">
      <c r="A29" s="11"/>
      <c r="B29" s="20"/>
      <c r="C29" s="37" t="s">
        <v>41</v>
      </c>
      <c r="D29" s="17" t="s">
        <v>12</v>
      </c>
      <c r="E29" s="18">
        <v>1</v>
      </c>
      <c r="F29" s="17">
        <v>64.849999999999994</v>
      </c>
      <c r="G29" s="17">
        <f>F29/E29</f>
        <v>64.849999999999994</v>
      </c>
      <c r="H29" s="18">
        <v>1</v>
      </c>
      <c r="I29" s="17">
        <v>4747020</v>
      </c>
      <c r="J29" s="17">
        <f>I29/E29</f>
        <v>4747020</v>
      </c>
      <c r="K29" s="17">
        <f>I29/F29</f>
        <v>73200</v>
      </c>
      <c r="L29" s="19">
        <f>H29/E29</f>
        <v>1</v>
      </c>
    </row>
    <row r="30" spans="1:12" x14ac:dyDescent="0.35">
      <c r="A30" s="11"/>
      <c r="B30" s="20"/>
      <c r="C30" s="37" t="s">
        <v>41</v>
      </c>
      <c r="D30" s="17" t="s">
        <v>13</v>
      </c>
      <c r="E30" s="18">
        <v>0</v>
      </c>
      <c r="F30" s="17">
        <v>0</v>
      </c>
      <c r="G30" s="17">
        <v>0</v>
      </c>
      <c r="H30" s="18">
        <v>0</v>
      </c>
      <c r="I30" s="17">
        <v>0</v>
      </c>
      <c r="J30" s="17">
        <v>0</v>
      </c>
      <c r="K30" s="17">
        <v>0</v>
      </c>
      <c r="L30" s="19"/>
    </row>
    <row r="31" spans="1:12" x14ac:dyDescent="0.35">
      <c r="A31" s="11"/>
      <c r="B31" s="20"/>
      <c r="C31" s="37" t="s">
        <v>41</v>
      </c>
      <c r="D31" s="17" t="s">
        <v>57</v>
      </c>
      <c r="E31" s="18">
        <v>0</v>
      </c>
      <c r="F31" s="17">
        <v>0</v>
      </c>
      <c r="G31" s="17">
        <v>0</v>
      </c>
      <c r="H31" s="18">
        <v>0</v>
      </c>
      <c r="I31" s="17">
        <v>0</v>
      </c>
      <c r="J31" s="17">
        <v>0</v>
      </c>
      <c r="K31" s="17">
        <v>0</v>
      </c>
      <c r="L31" s="19">
        <v>0</v>
      </c>
    </row>
    <row r="32" spans="1:12" ht="27" x14ac:dyDescent="0.35">
      <c r="A32" s="11"/>
      <c r="B32" s="21"/>
      <c r="C32" s="37"/>
      <c r="D32" s="25" t="s">
        <v>19</v>
      </c>
      <c r="E32" s="26">
        <f>E27+E31+E28+E30+E29</f>
        <v>12</v>
      </c>
      <c r="F32" s="39">
        <f>F27+F31+F28+F30+F29</f>
        <v>530.37</v>
      </c>
      <c r="G32" s="26"/>
      <c r="H32" s="26">
        <f>H27+H31+H28+H30+H29</f>
        <v>11</v>
      </c>
      <c r="I32" s="25">
        <f>I27+I31+I28+I30+I29</f>
        <v>39285668</v>
      </c>
      <c r="J32" s="25"/>
      <c r="K32" s="25"/>
      <c r="L32" s="27"/>
    </row>
    <row r="33" spans="1:12" x14ac:dyDescent="0.35">
      <c r="A33" s="11"/>
      <c r="B33" s="16" t="s">
        <v>145</v>
      </c>
      <c r="C33" s="37" t="s">
        <v>38</v>
      </c>
      <c r="D33" s="17" t="s">
        <v>10</v>
      </c>
      <c r="E33" s="18">
        <v>1</v>
      </c>
      <c r="F33" s="40">
        <v>29.89</v>
      </c>
      <c r="G33" s="17">
        <f>F33/E33</f>
        <v>29.89</v>
      </c>
      <c r="H33" s="18">
        <v>1</v>
      </c>
      <c r="I33" s="17">
        <v>3172525</v>
      </c>
      <c r="J33" s="17">
        <f>I33/E33</f>
        <v>3172525</v>
      </c>
      <c r="K33" s="17">
        <f>I33/F33</f>
        <v>106140.01338240213</v>
      </c>
      <c r="L33" s="19">
        <f>H33/E33</f>
        <v>1</v>
      </c>
    </row>
    <row r="34" spans="1:12" x14ac:dyDescent="0.35">
      <c r="A34" s="11"/>
      <c r="B34" s="20"/>
      <c r="C34" s="37" t="s">
        <v>38</v>
      </c>
      <c r="D34" s="17" t="s">
        <v>11</v>
      </c>
      <c r="E34" s="18">
        <v>0</v>
      </c>
      <c r="F34" s="40">
        <v>0</v>
      </c>
      <c r="G34" s="17"/>
      <c r="H34" s="18">
        <v>0</v>
      </c>
      <c r="I34" s="17">
        <v>0</v>
      </c>
      <c r="J34" s="17"/>
      <c r="K34" s="17"/>
      <c r="L34" s="19"/>
    </row>
    <row r="35" spans="1:12" x14ac:dyDescent="0.35">
      <c r="A35" s="11"/>
      <c r="B35" s="20"/>
      <c r="C35" s="37" t="s">
        <v>38</v>
      </c>
      <c r="D35" s="17" t="s">
        <v>12</v>
      </c>
      <c r="E35" s="18">
        <v>5</v>
      </c>
      <c r="F35" s="40">
        <v>266.94</v>
      </c>
      <c r="G35" s="17">
        <f>F35/E35</f>
        <v>53.387999999999998</v>
      </c>
      <c r="H35" s="18">
        <v>5</v>
      </c>
      <c r="I35" s="17">
        <v>24629206</v>
      </c>
      <c r="J35" s="17">
        <f>I35/E35</f>
        <v>4925841.2</v>
      </c>
      <c r="K35" s="17">
        <f>I35/F35</f>
        <v>92264.950925301571</v>
      </c>
      <c r="L35" s="19">
        <f>H35/E35</f>
        <v>1</v>
      </c>
    </row>
    <row r="36" spans="1:12" x14ac:dyDescent="0.35">
      <c r="A36" s="11"/>
      <c r="B36" s="20"/>
      <c r="C36" s="37" t="s">
        <v>38</v>
      </c>
      <c r="D36" s="17" t="s">
        <v>57</v>
      </c>
      <c r="E36" s="18">
        <v>0</v>
      </c>
      <c r="F36" s="40">
        <v>0</v>
      </c>
      <c r="G36" s="17">
        <v>0</v>
      </c>
      <c r="H36" s="18">
        <v>0</v>
      </c>
      <c r="I36" s="17">
        <v>0</v>
      </c>
      <c r="J36" s="17">
        <v>0</v>
      </c>
      <c r="K36" s="17">
        <v>0</v>
      </c>
      <c r="L36" s="19"/>
    </row>
    <row r="37" spans="1:12" ht="27" x14ac:dyDescent="0.35">
      <c r="A37" s="11"/>
      <c r="B37" s="21"/>
      <c r="C37" s="37"/>
      <c r="D37" s="25" t="s">
        <v>62</v>
      </c>
      <c r="E37" s="26">
        <f>E33+E35+E36+E34</f>
        <v>6</v>
      </c>
      <c r="F37" s="39">
        <f>F33+F35+F36+F34</f>
        <v>296.83</v>
      </c>
      <c r="G37" s="26"/>
      <c r="H37" s="26">
        <f>H33+H35+H36+H34</f>
        <v>6</v>
      </c>
      <c r="I37" s="25">
        <f>I33+I35+I36+I34</f>
        <v>27801731</v>
      </c>
      <c r="J37" s="25"/>
      <c r="K37" s="25"/>
      <c r="L37" s="27"/>
    </row>
    <row r="38" spans="1:12" x14ac:dyDescent="0.35">
      <c r="A38" s="11"/>
      <c r="B38" s="16" t="s">
        <v>126</v>
      </c>
      <c r="C38" s="37" t="s">
        <v>24</v>
      </c>
      <c r="D38" s="17" t="s">
        <v>10</v>
      </c>
      <c r="E38" s="18">
        <v>0</v>
      </c>
      <c r="F38" s="40">
        <v>0</v>
      </c>
      <c r="G38" s="17">
        <v>0</v>
      </c>
      <c r="H38" s="18">
        <v>0</v>
      </c>
      <c r="I38" s="17">
        <v>0</v>
      </c>
      <c r="J38" s="17">
        <v>0</v>
      </c>
      <c r="K38" s="17">
        <v>0</v>
      </c>
      <c r="L38" s="19"/>
    </row>
    <row r="39" spans="1:12" x14ac:dyDescent="0.35">
      <c r="A39" s="11"/>
      <c r="B39" s="20"/>
      <c r="C39" s="37" t="s">
        <v>24</v>
      </c>
      <c r="D39" s="17" t="s">
        <v>11</v>
      </c>
      <c r="E39" s="18">
        <v>1</v>
      </c>
      <c r="F39" s="40">
        <v>44.93</v>
      </c>
      <c r="G39" s="17">
        <f>F39/E39</f>
        <v>44.93</v>
      </c>
      <c r="H39" s="18">
        <v>1</v>
      </c>
      <c r="I39" s="17">
        <v>4991723</v>
      </c>
      <c r="J39" s="17">
        <f>I39/E39</f>
        <v>4991723</v>
      </c>
      <c r="K39" s="17">
        <f>I39/F39</f>
        <v>111100</v>
      </c>
      <c r="L39" s="19">
        <f>H39/E39</f>
        <v>1</v>
      </c>
    </row>
    <row r="40" spans="1:12" x14ac:dyDescent="0.35">
      <c r="A40" s="11"/>
      <c r="B40" s="20"/>
      <c r="C40" s="37" t="s">
        <v>24</v>
      </c>
      <c r="D40" s="17" t="s">
        <v>12</v>
      </c>
      <c r="E40" s="18">
        <v>3</v>
      </c>
      <c r="F40" s="40">
        <v>157.68</v>
      </c>
      <c r="G40" s="17">
        <f>F40/E40</f>
        <v>52.56</v>
      </c>
      <c r="H40" s="18">
        <v>3</v>
      </c>
      <c r="I40" s="17">
        <v>15713889</v>
      </c>
      <c r="J40" s="17">
        <f>I40/E40</f>
        <v>5237963</v>
      </c>
      <c r="K40" s="17">
        <f>I40/F40</f>
        <v>99656.830289193298</v>
      </c>
      <c r="L40" s="19">
        <f>H40/E40</f>
        <v>1</v>
      </c>
    </row>
    <row r="41" spans="1:12" x14ac:dyDescent="0.35">
      <c r="A41" s="11"/>
      <c r="B41" s="20"/>
      <c r="C41" s="37" t="s">
        <v>24</v>
      </c>
      <c r="D41" s="17" t="s">
        <v>57</v>
      </c>
      <c r="E41" s="18">
        <v>0</v>
      </c>
      <c r="F41" s="40">
        <v>0</v>
      </c>
      <c r="G41" s="17">
        <v>0</v>
      </c>
      <c r="H41" s="18">
        <v>0</v>
      </c>
      <c r="I41" s="17">
        <v>0</v>
      </c>
      <c r="J41" s="17">
        <v>0</v>
      </c>
      <c r="K41" s="17">
        <v>0</v>
      </c>
      <c r="L41" s="19"/>
    </row>
    <row r="42" spans="1:12" ht="27" x14ac:dyDescent="0.35">
      <c r="A42" s="11"/>
      <c r="B42" s="21"/>
      <c r="C42" s="37"/>
      <c r="D42" s="25" t="s">
        <v>82</v>
      </c>
      <c r="E42" s="26">
        <f>E38+E41+E39+E40</f>
        <v>4</v>
      </c>
      <c r="F42" s="39">
        <f>F38+F41+F39+F40</f>
        <v>202.61</v>
      </c>
      <c r="G42" s="26"/>
      <c r="H42" s="26">
        <f>H38+H41+H39+H40</f>
        <v>4</v>
      </c>
      <c r="I42" s="25">
        <f>I38+I41+I39+I40</f>
        <v>20705612</v>
      </c>
      <c r="J42" s="25"/>
      <c r="K42" s="25"/>
      <c r="L42" s="27"/>
    </row>
    <row r="43" spans="1:12" x14ac:dyDescent="0.35">
      <c r="A43" s="11"/>
      <c r="B43" s="16" t="s">
        <v>146</v>
      </c>
      <c r="C43" s="37" t="s">
        <v>24</v>
      </c>
      <c r="D43" s="17" t="s">
        <v>10</v>
      </c>
      <c r="E43" s="18">
        <v>2</v>
      </c>
      <c r="F43" s="40">
        <v>68.489999999999995</v>
      </c>
      <c r="G43" s="17">
        <f>F43/E43</f>
        <v>34.244999999999997</v>
      </c>
      <c r="H43" s="18">
        <v>0</v>
      </c>
      <c r="I43" s="17">
        <v>7087740</v>
      </c>
      <c r="J43" s="17">
        <f>I43/E43</f>
        <v>3543870</v>
      </c>
      <c r="K43" s="17">
        <f>I43/F43</f>
        <v>103485.76434515989</v>
      </c>
      <c r="L43" s="19"/>
    </row>
    <row r="44" spans="1:12" x14ac:dyDescent="0.35">
      <c r="A44" s="11"/>
      <c r="B44" s="20"/>
      <c r="C44" s="37" t="s">
        <v>24</v>
      </c>
      <c r="D44" s="17" t="s">
        <v>11</v>
      </c>
      <c r="E44" s="18">
        <v>4</v>
      </c>
      <c r="F44" s="40">
        <v>253.12</v>
      </c>
      <c r="G44" s="17">
        <f>F44/E44</f>
        <v>63.28</v>
      </c>
      <c r="H44" s="18">
        <v>4</v>
      </c>
      <c r="I44" s="17">
        <v>23646888.289999999</v>
      </c>
      <c r="J44" s="17">
        <f>I44/E44</f>
        <v>5911722.0724999998</v>
      </c>
      <c r="K44" s="17">
        <f>I44/F44</f>
        <v>93421.650956068261</v>
      </c>
      <c r="L44" s="19">
        <f>H44/E44</f>
        <v>1</v>
      </c>
    </row>
    <row r="45" spans="1:12" x14ac:dyDescent="0.35">
      <c r="A45" s="11"/>
      <c r="B45" s="20"/>
      <c r="C45" s="37" t="s">
        <v>24</v>
      </c>
      <c r="D45" s="17" t="s">
        <v>12</v>
      </c>
      <c r="E45" s="18">
        <v>0</v>
      </c>
      <c r="F45" s="40">
        <v>0</v>
      </c>
      <c r="G45" s="17">
        <v>0</v>
      </c>
      <c r="H45" s="18">
        <v>0</v>
      </c>
      <c r="I45" s="17">
        <v>0</v>
      </c>
      <c r="J45" s="17">
        <v>0</v>
      </c>
      <c r="K45" s="17">
        <v>0</v>
      </c>
      <c r="L45" s="19"/>
    </row>
    <row r="46" spans="1:12" x14ac:dyDescent="0.35">
      <c r="A46" s="11"/>
      <c r="B46" s="20"/>
      <c r="C46" s="37" t="s">
        <v>24</v>
      </c>
      <c r="D46" s="17" t="s">
        <v>57</v>
      </c>
      <c r="E46" s="18">
        <v>0</v>
      </c>
      <c r="F46" s="40">
        <v>0</v>
      </c>
      <c r="G46" s="40">
        <v>0</v>
      </c>
      <c r="H46" s="18">
        <v>0</v>
      </c>
      <c r="I46" s="17">
        <v>0</v>
      </c>
      <c r="J46" s="17">
        <v>0</v>
      </c>
      <c r="K46" s="17">
        <v>0</v>
      </c>
      <c r="L46" s="19"/>
    </row>
    <row r="47" spans="1:12" ht="27" x14ac:dyDescent="0.35">
      <c r="A47" s="11"/>
      <c r="B47" s="21"/>
      <c r="C47" s="37"/>
      <c r="D47" s="25" t="s">
        <v>70</v>
      </c>
      <c r="E47" s="26">
        <f>E43+E46+E44+E45</f>
        <v>6</v>
      </c>
      <c r="F47" s="39">
        <f>F43+F46+F44+F45</f>
        <v>321.61</v>
      </c>
      <c r="G47" s="39"/>
      <c r="H47" s="26">
        <f>H43+H46+H44+H45</f>
        <v>4</v>
      </c>
      <c r="I47" s="25">
        <f>I43+I46+I44+I45</f>
        <v>30734628.289999999</v>
      </c>
      <c r="J47" s="25"/>
      <c r="K47" s="25"/>
      <c r="L47" s="27"/>
    </row>
    <row r="48" spans="1:12" x14ac:dyDescent="0.35">
      <c r="A48" s="11"/>
      <c r="B48" s="16" t="s">
        <v>147</v>
      </c>
      <c r="C48" s="37" t="s">
        <v>36</v>
      </c>
      <c r="D48" s="17" t="s">
        <v>10</v>
      </c>
      <c r="E48" s="18">
        <v>18</v>
      </c>
      <c r="F48" s="40">
        <v>572.65</v>
      </c>
      <c r="G48" s="40">
        <f>F48/E48</f>
        <v>31.813888888888886</v>
      </c>
      <c r="H48" s="18">
        <v>14</v>
      </c>
      <c r="I48" s="17">
        <v>47555567.200000003</v>
      </c>
      <c r="J48" s="17">
        <f>I48/E48</f>
        <v>2641975.9555555559</v>
      </c>
      <c r="K48" s="17">
        <f>I48/F48</f>
        <v>83044.734480048908</v>
      </c>
      <c r="L48" s="19">
        <f>H48/E48</f>
        <v>0.77777777777777779</v>
      </c>
    </row>
    <row r="49" spans="1:206" x14ac:dyDescent="0.35">
      <c r="A49" s="11"/>
      <c r="B49" s="20"/>
      <c r="C49" s="37" t="s">
        <v>36</v>
      </c>
      <c r="D49" s="17" t="s">
        <v>11</v>
      </c>
      <c r="E49" s="18">
        <v>16</v>
      </c>
      <c r="F49" s="40">
        <v>727.1</v>
      </c>
      <c r="G49" s="40">
        <f>F49/E49</f>
        <v>45.443750000000001</v>
      </c>
      <c r="H49" s="18">
        <v>15</v>
      </c>
      <c r="I49" s="17">
        <v>57170361</v>
      </c>
      <c r="J49" s="17">
        <f>I49/E49</f>
        <v>3573147.5625</v>
      </c>
      <c r="K49" s="17">
        <f>I49/F49</f>
        <v>78627.920506120208</v>
      </c>
      <c r="L49" s="19">
        <f>H49/E49</f>
        <v>0.9375</v>
      </c>
    </row>
    <row r="50" spans="1:206" x14ac:dyDescent="0.35">
      <c r="A50" s="11"/>
      <c r="B50" s="20"/>
      <c r="C50" s="37" t="s">
        <v>36</v>
      </c>
      <c r="D50" s="17" t="s">
        <v>12</v>
      </c>
      <c r="E50" s="18">
        <v>0</v>
      </c>
      <c r="F50" s="40">
        <v>0</v>
      </c>
      <c r="G50" s="40">
        <v>0</v>
      </c>
      <c r="H50" s="18">
        <v>0</v>
      </c>
      <c r="I50" s="17">
        <v>0</v>
      </c>
      <c r="J50" s="17">
        <v>0</v>
      </c>
      <c r="K50" s="17">
        <v>0</v>
      </c>
      <c r="L50" s="19"/>
    </row>
    <row r="51" spans="1:206" x14ac:dyDescent="0.35">
      <c r="A51" s="11"/>
      <c r="B51" s="20"/>
      <c r="C51" s="37" t="s">
        <v>36</v>
      </c>
      <c r="D51" s="17" t="s">
        <v>13</v>
      </c>
      <c r="E51" s="18">
        <v>0</v>
      </c>
      <c r="F51" s="40">
        <v>0</v>
      </c>
      <c r="G51" s="40">
        <v>0</v>
      </c>
      <c r="H51" s="18">
        <v>0</v>
      </c>
      <c r="I51" s="17">
        <v>0</v>
      </c>
      <c r="J51" s="17">
        <v>0</v>
      </c>
      <c r="K51" s="17">
        <v>0</v>
      </c>
      <c r="L51" s="19"/>
    </row>
    <row r="52" spans="1:206" x14ac:dyDescent="0.35">
      <c r="A52" s="11"/>
      <c r="B52" s="20"/>
      <c r="C52" s="37" t="s">
        <v>36</v>
      </c>
      <c r="D52" s="17" t="s">
        <v>57</v>
      </c>
      <c r="E52" s="18">
        <v>0</v>
      </c>
      <c r="F52" s="40">
        <v>0</v>
      </c>
      <c r="G52" s="40">
        <v>0</v>
      </c>
      <c r="H52" s="18">
        <v>0</v>
      </c>
      <c r="I52" s="17">
        <v>0</v>
      </c>
      <c r="J52" s="17">
        <v>0</v>
      </c>
      <c r="K52" s="17">
        <v>0</v>
      </c>
      <c r="L52" s="19"/>
    </row>
    <row r="53" spans="1:206" ht="27" x14ac:dyDescent="0.35">
      <c r="A53" s="11"/>
      <c r="B53" s="21"/>
      <c r="C53" s="37"/>
      <c r="D53" s="25" t="s">
        <v>49</v>
      </c>
      <c r="E53" s="26">
        <f>E48+E49+E52+E50+E51</f>
        <v>34</v>
      </c>
      <c r="F53" s="39">
        <f>F48+F49+F52+F50+F51</f>
        <v>1299.75</v>
      </c>
      <c r="G53" s="39"/>
      <c r="H53" s="26">
        <f>H48+H49+H52+H50+H51</f>
        <v>29</v>
      </c>
      <c r="I53" s="25">
        <f>I48+I49+I52+I50+I51</f>
        <v>104725928.2</v>
      </c>
      <c r="J53" s="25"/>
      <c r="K53" s="25"/>
      <c r="L53" s="27"/>
    </row>
    <row r="54" spans="1:206" s="23" customFormat="1" x14ac:dyDescent="0.35">
      <c r="A54" s="12"/>
      <c r="B54" s="5" t="s">
        <v>15</v>
      </c>
      <c r="C54" s="5"/>
      <c r="D54" s="5"/>
      <c r="E54" s="6">
        <f>E21+E26+E32+E42+E47+E53+E37</f>
        <v>143</v>
      </c>
      <c r="F54" s="7">
        <f>F21+F26+F32+F42+F47+F53+F37</f>
        <v>6396.2499999999991</v>
      </c>
      <c r="G54" s="7"/>
      <c r="H54" s="6">
        <f>H21+H26+H32+H42+H47+H53+H37</f>
        <v>113</v>
      </c>
      <c r="I54" s="5">
        <f>I21+I26+I32+I42+I47+I53+I37</f>
        <v>542616477.24000001</v>
      </c>
      <c r="J54" s="5"/>
      <c r="K54" s="5"/>
      <c r="L54" s="9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</row>
    <row r="55" spans="1:206" x14ac:dyDescent="0.35">
      <c r="A55" s="10" t="s">
        <v>119</v>
      </c>
      <c r="B55" s="16" t="s">
        <v>120</v>
      </c>
      <c r="C55" s="36" t="s">
        <v>36</v>
      </c>
      <c r="D55" s="17" t="s">
        <v>10</v>
      </c>
      <c r="E55" s="18">
        <v>15</v>
      </c>
      <c r="F55" s="40">
        <v>609.57000000000005</v>
      </c>
      <c r="G55" s="40">
        <f>F55/E55</f>
        <v>40.638000000000005</v>
      </c>
      <c r="H55" s="18">
        <v>7</v>
      </c>
      <c r="I55" s="17">
        <v>55329656</v>
      </c>
      <c r="J55" s="17">
        <f>I55/E55</f>
        <v>3688643.7333333334</v>
      </c>
      <c r="K55" s="17">
        <f>I55/F55</f>
        <v>90768.338336860397</v>
      </c>
      <c r="L55" s="19">
        <f>H55/E55</f>
        <v>0.46666666666666667</v>
      </c>
    </row>
    <row r="56" spans="1:206" x14ac:dyDescent="0.35">
      <c r="A56" s="11"/>
      <c r="B56" s="20"/>
      <c r="C56" s="36" t="s">
        <v>36</v>
      </c>
      <c r="D56" s="17" t="s">
        <v>11</v>
      </c>
      <c r="E56" s="18">
        <v>15</v>
      </c>
      <c r="F56" s="40">
        <v>916.83</v>
      </c>
      <c r="G56" s="17">
        <f>F56/E56</f>
        <v>61.122</v>
      </c>
      <c r="H56" s="18">
        <v>12</v>
      </c>
      <c r="I56" s="17">
        <v>82207213</v>
      </c>
      <c r="J56" s="17">
        <f>I56/E56</f>
        <v>5480480.8666666662</v>
      </c>
      <c r="K56" s="17">
        <f>I56/F56</f>
        <v>89664.619395089598</v>
      </c>
      <c r="L56" s="19">
        <f>H56/E56</f>
        <v>0.8</v>
      </c>
    </row>
    <row r="57" spans="1:206" x14ac:dyDescent="0.35">
      <c r="A57" s="11"/>
      <c r="B57" s="20"/>
      <c r="C57" s="36" t="s">
        <v>36</v>
      </c>
      <c r="D57" s="17" t="s">
        <v>12</v>
      </c>
      <c r="E57" s="18">
        <v>2</v>
      </c>
      <c r="F57" s="40">
        <v>164.14</v>
      </c>
      <c r="G57" s="17">
        <f>F57/E57</f>
        <v>82.07</v>
      </c>
      <c r="H57" s="18">
        <v>2</v>
      </c>
      <c r="I57" s="17">
        <v>13476328</v>
      </c>
      <c r="J57" s="17">
        <f>I57/E57</f>
        <v>6738164</v>
      </c>
      <c r="K57" s="17">
        <f>I57/F57</f>
        <v>82102.644084318265</v>
      </c>
      <c r="L57" s="19">
        <f>H57/E57</f>
        <v>1</v>
      </c>
    </row>
    <row r="58" spans="1:206" x14ac:dyDescent="0.35">
      <c r="A58" s="11"/>
      <c r="B58" s="21"/>
      <c r="C58" s="36" t="s">
        <v>36</v>
      </c>
      <c r="D58" s="17" t="s">
        <v>13</v>
      </c>
      <c r="E58" s="18">
        <v>0</v>
      </c>
      <c r="F58" s="41">
        <v>0</v>
      </c>
      <c r="G58" s="17">
        <v>0</v>
      </c>
      <c r="H58" s="18">
        <v>0</v>
      </c>
      <c r="I58" s="17">
        <v>0</v>
      </c>
      <c r="J58" s="17">
        <v>0</v>
      </c>
      <c r="K58" s="17">
        <v>0</v>
      </c>
      <c r="L58" s="19"/>
    </row>
    <row r="59" spans="1:206" s="23" customFormat="1" x14ac:dyDescent="0.35">
      <c r="A59" s="12"/>
      <c r="B59" s="5" t="s">
        <v>15</v>
      </c>
      <c r="C59" s="5"/>
      <c r="D59" s="5"/>
      <c r="E59" s="6">
        <f>E55+E56+E58+E57</f>
        <v>32</v>
      </c>
      <c r="F59" s="7">
        <f>F55+F56+F58+F57</f>
        <v>1690.54</v>
      </c>
      <c r="G59" s="6"/>
      <c r="H59" s="6">
        <f>H58+H56+H55+H57</f>
        <v>21</v>
      </c>
      <c r="I59" s="5">
        <f>I55+I56+I58+I57</f>
        <v>151013197</v>
      </c>
      <c r="J59" s="5"/>
      <c r="K59" s="5"/>
      <c r="L59" s="9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</row>
    <row r="60" spans="1:206" x14ac:dyDescent="0.35">
      <c r="A60" s="10" t="s">
        <v>34</v>
      </c>
      <c r="B60" s="16" t="s">
        <v>148</v>
      </c>
      <c r="C60" s="36" t="s">
        <v>23</v>
      </c>
      <c r="D60" s="17" t="s">
        <v>10</v>
      </c>
      <c r="E60" s="18">
        <v>24</v>
      </c>
      <c r="F60" s="40">
        <v>804.69</v>
      </c>
      <c r="G60" s="17">
        <f>F60/E60</f>
        <v>33.528750000000002</v>
      </c>
      <c r="H60" s="18">
        <v>13</v>
      </c>
      <c r="I60" s="17">
        <v>50915631.100000001</v>
      </c>
      <c r="J60" s="17">
        <f>I60/E60</f>
        <v>2121484.6291666669</v>
      </c>
      <c r="K60" s="17">
        <f>I60/F60</f>
        <v>63273.597410182803</v>
      </c>
      <c r="L60" s="19">
        <f>H60/E60</f>
        <v>0.54166666666666663</v>
      </c>
    </row>
    <row r="61" spans="1:206" x14ac:dyDescent="0.35">
      <c r="A61" s="11"/>
      <c r="B61" s="20"/>
      <c r="C61" s="36" t="s">
        <v>23</v>
      </c>
      <c r="D61" s="17" t="s">
        <v>11</v>
      </c>
      <c r="E61" s="18">
        <v>2</v>
      </c>
      <c r="F61" s="40">
        <v>114.57</v>
      </c>
      <c r="G61" s="17">
        <f>F61/E61</f>
        <v>57.284999999999997</v>
      </c>
      <c r="H61" s="18">
        <v>2</v>
      </c>
      <c r="I61" s="17">
        <v>6758120</v>
      </c>
      <c r="J61" s="17">
        <f>I61/E61</f>
        <v>3379060</v>
      </c>
      <c r="K61" s="17">
        <f>I61/F61</f>
        <v>58986.820284542206</v>
      </c>
      <c r="L61" s="19">
        <f>H61/E61</f>
        <v>1</v>
      </c>
    </row>
    <row r="62" spans="1:206" x14ac:dyDescent="0.35">
      <c r="A62" s="11"/>
      <c r="B62" s="20"/>
      <c r="C62" s="36" t="s">
        <v>23</v>
      </c>
      <c r="D62" s="17" t="s">
        <v>12</v>
      </c>
      <c r="E62" s="18">
        <v>1</v>
      </c>
      <c r="F62" s="40">
        <v>59.95</v>
      </c>
      <c r="G62" s="17">
        <f>F62/E62</f>
        <v>59.95</v>
      </c>
      <c r="H62" s="18">
        <v>0</v>
      </c>
      <c r="I62" s="17">
        <v>3656950</v>
      </c>
      <c r="J62" s="17">
        <f>I62/E62</f>
        <v>3656950</v>
      </c>
      <c r="K62" s="17">
        <f>I62/F62</f>
        <v>61000</v>
      </c>
      <c r="L62" s="19"/>
    </row>
    <row r="63" spans="1:206" ht="13.5" x14ac:dyDescent="0.35">
      <c r="A63" s="11"/>
      <c r="B63" s="21"/>
      <c r="C63" s="36"/>
      <c r="D63" s="25" t="s">
        <v>50</v>
      </c>
      <c r="E63" s="26">
        <f>E60+E61+E62</f>
        <v>27</v>
      </c>
      <c r="F63" s="39">
        <f>F60+F61+F62</f>
        <v>979.21</v>
      </c>
      <c r="G63" s="25"/>
      <c r="H63" s="26">
        <f>H60+H61+H62</f>
        <v>15</v>
      </c>
      <c r="I63" s="25">
        <f>I60+I61+I62</f>
        <v>61330701.100000001</v>
      </c>
      <c r="J63" s="25"/>
      <c r="K63" s="25">
        <f>AVERAGE(K60:K62)</f>
        <v>61086.80589824167</v>
      </c>
      <c r="L63" s="27"/>
    </row>
    <row r="64" spans="1:206" x14ac:dyDescent="0.35">
      <c r="A64" s="11"/>
      <c r="B64" s="16" t="s">
        <v>103</v>
      </c>
      <c r="C64" s="36" t="s">
        <v>25</v>
      </c>
      <c r="D64" s="17" t="s">
        <v>10</v>
      </c>
      <c r="E64" s="18">
        <v>0</v>
      </c>
      <c r="F64" s="40">
        <v>0</v>
      </c>
      <c r="G64" s="17">
        <v>0</v>
      </c>
      <c r="H64" s="18">
        <v>0</v>
      </c>
      <c r="I64" s="17">
        <v>0</v>
      </c>
      <c r="J64" s="17">
        <v>0</v>
      </c>
      <c r="K64" s="17">
        <v>0</v>
      </c>
      <c r="L64" s="19"/>
    </row>
    <row r="65" spans="1:206" x14ac:dyDescent="0.35">
      <c r="A65" s="11"/>
      <c r="B65" s="20"/>
      <c r="C65" s="36" t="s">
        <v>25</v>
      </c>
      <c r="D65" s="17" t="s">
        <v>11</v>
      </c>
      <c r="E65" s="18">
        <v>0</v>
      </c>
      <c r="F65" s="40">
        <v>0</v>
      </c>
      <c r="G65" s="17">
        <v>0</v>
      </c>
      <c r="H65" s="18">
        <v>0</v>
      </c>
      <c r="I65" s="17">
        <v>0</v>
      </c>
      <c r="J65" s="17">
        <v>0</v>
      </c>
      <c r="K65" s="17">
        <v>0</v>
      </c>
      <c r="L65" s="19"/>
    </row>
    <row r="66" spans="1:206" x14ac:dyDescent="0.35">
      <c r="A66" s="11"/>
      <c r="B66" s="20"/>
      <c r="C66" s="36" t="s">
        <v>25</v>
      </c>
      <c r="D66" s="17" t="s">
        <v>12</v>
      </c>
      <c r="E66" s="18">
        <v>0</v>
      </c>
      <c r="F66" s="40">
        <v>0</v>
      </c>
      <c r="G66" s="17">
        <v>0</v>
      </c>
      <c r="H66" s="18">
        <v>0</v>
      </c>
      <c r="I66" s="17">
        <v>0</v>
      </c>
      <c r="J66" s="17">
        <v>0</v>
      </c>
      <c r="K66" s="17">
        <v>0</v>
      </c>
      <c r="L66" s="19"/>
    </row>
    <row r="67" spans="1:206" ht="22.5" customHeight="1" x14ac:dyDescent="0.35">
      <c r="A67" s="11"/>
      <c r="B67" s="21"/>
      <c r="C67" s="36"/>
      <c r="D67" s="25" t="s">
        <v>68</v>
      </c>
      <c r="E67" s="26">
        <f>E64+E65+E66</f>
        <v>0</v>
      </c>
      <c r="F67" s="39">
        <f>F64+F65+F66</f>
        <v>0</v>
      </c>
      <c r="G67" s="25"/>
      <c r="H67" s="26">
        <f>H64+H65+H66</f>
        <v>0</v>
      </c>
      <c r="I67" s="25">
        <f>I64+I65+I66</f>
        <v>0</v>
      </c>
      <c r="J67" s="25"/>
      <c r="K67" s="25"/>
      <c r="L67" s="27"/>
    </row>
    <row r="68" spans="1:206" s="23" customFormat="1" ht="24" customHeight="1" x14ac:dyDescent="0.35">
      <c r="A68" s="12"/>
      <c r="B68" s="5" t="s">
        <v>15</v>
      </c>
      <c r="C68" s="5"/>
      <c r="D68" s="5"/>
      <c r="E68" s="6">
        <f>E63+E67</f>
        <v>27</v>
      </c>
      <c r="F68" s="7">
        <f>F63+F67</f>
        <v>979.21</v>
      </c>
      <c r="G68" s="6"/>
      <c r="H68" s="6">
        <f>H63+H67</f>
        <v>15</v>
      </c>
      <c r="I68" s="5">
        <f>I63+I67</f>
        <v>61330701.100000001</v>
      </c>
      <c r="J68" s="5"/>
      <c r="K68" s="5"/>
      <c r="L68" s="9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</row>
    <row r="69" spans="1:206" x14ac:dyDescent="0.35">
      <c r="A69" s="10" t="s">
        <v>135</v>
      </c>
      <c r="B69" s="16" t="s">
        <v>77</v>
      </c>
      <c r="C69" s="36" t="s">
        <v>23</v>
      </c>
      <c r="D69" s="17" t="s">
        <v>10</v>
      </c>
      <c r="E69" s="18">
        <v>3</v>
      </c>
      <c r="F69" s="40">
        <v>149.94</v>
      </c>
      <c r="G69" s="17">
        <f>F69/E69</f>
        <v>49.98</v>
      </c>
      <c r="H69" s="18">
        <v>3</v>
      </c>
      <c r="I69" s="17">
        <v>8746500</v>
      </c>
      <c r="J69" s="17">
        <f>I69/E69</f>
        <v>2915500</v>
      </c>
      <c r="K69" s="17">
        <f>I69/F69</f>
        <v>58333.333333333336</v>
      </c>
      <c r="L69" s="19">
        <f>H69/E69</f>
        <v>1</v>
      </c>
    </row>
    <row r="70" spans="1:206" x14ac:dyDescent="0.35">
      <c r="A70" s="11"/>
      <c r="B70" s="20"/>
      <c r="C70" s="36" t="s">
        <v>23</v>
      </c>
      <c r="D70" s="17" t="s">
        <v>11</v>
      </c>
      <c r="E70" s="18">
        <v>4</v>
      </c>
      <c r="F70" s="40">
        <v>252.79</v>
      </c>
      <c r="G70" s="17">
        <f>F70/E70</f>
        <v>63.197499999999998</v>
      </c>
      <c r="H70" s="18">
        <v>3</v>
      </c>
      <c r="I70" s="17">
        <v>14790090</v>
      </c>
      <c r="J70" s="17">
        <f>I70/E70</f>
        <v>3697522.5</v>
      </c>
      <c r="K70" s="17">
        <f>I70/F70</f>
        <v>58507.417223782591</v>
      </c>
      <c r="L70" s="19">
        <f>H70/E70</f>
        <v>0.75</v>
      </c>
    </row>
    <row r="71" spans="1:206" x14ac:dyDescent="0.35">
      <c r="A71" s="11"/>
      <c r="B71" s="20"/>
      <c r="C71" s="17" t="s">
        <v>23</v>
      </c>
      <c r="D71" s="17" t="s">
        <v>12</v>
      </c>
      <c r="E71" s="18">
        <v>0</v>
      </c>
      <c r="F71" s="40">
        <v>0</v>
      </c>
      <c r="G71" s="17">
        <v>0</v>
      </c>
      <c r="H71" s="18">
        <v>0</v>
      </c>
      <c r="I71" s="17">
        <v>0</v>
      </c>
      <c r="J71" s="17">
        <v>0</v>
      </c>
      <c r="K71" s="17">
        <v>0</v>
      </c>
      <c r="L71" s="19"/>
    </row>
    <row r="72" spans="1:206" x14ac:dyDescent="0.35">
      <c r="A72" s="11"/>
      <c r="B72" s="20"/>
      <c r="C72" s="17" t="s">
        <v>23</v>
      </c>
      <c r="D72" s="17" t="s">
        <v>57</v>
      </c>
      <c r="E72" s="18">
        <v>0</v>
      </c>
      <c r="F72" s="40">
        <v>0</v>
      </c>
      <c r="G72" s="17">
        <v>0</v>
      </c>
      <c r="H72" s="18">
        <v>0</v>
      </c>
      <c r="I72" s="17">
        <v>0</v>
      </c>
      <c r="J72" s="17">
        <v>0</v>
      </c>
      <c r="K72" s="17">
        <v>0</v>
      </c>
      <c r="L72" s="19"/>
    </row>
    <row r="73" spans="1:206" ht="27" x14ac:dyDescent="0.35">
      <c r="A73" s="11"/>
      <c r="B73" s="21"/>
      <c r="C73" s="37"/>
      <c r="D73" s="25" t="s">
        <v>78</v>
      </c>
      <c r="E73" s="26">
        <f>E69+E71+E72+E70</f>
        <v>7</v>
      </c>
      <c r="F73" s="39">
        <f>F69+F71+F72+F70</f>
        <v>402.73</v>
      </c>
      <c r="G73" s="26"/>
      <c r="H73" s="26">
        <f>H69+H71+H72+H70</f>
        <v>6</v>
      </c>
      <c r="I73" s="25">
        <f>I69+I71+I72+I70</f>
        <v>23536590</v>
      </c>
      <c r="J73" s="25"/>
      <c r="K73" s="25">
        <f>AVERAGE(K69:K70)</f>
        <v>58420.375278557964</v>
      </c>
      <c r="L73" s="19"/>
    </row>
    <row r="74" spans="1:206" x14ac:dyDescent="0.35">
      <c r="A74" s="11"/>
      <c r="B74" s="16" t="s">
        <v>53</v>
      </c>
      <c r="C74" s="37" t="s">
        <v>25</v>
      </c>
      <c r="D74" s="17" t="s">
        <v>10</v>
      </c>
      <c r="E74" s="18">
        <v>32</v>
      </c>
      <c r="F74" s="40">
        <v>1206.05</v>
      </c>
      <c r="G74" s="17">
        <f>F74/E74</f>
        <v>37.689062499999999</v>
      </c>
      <c r="H74" s="18">
        <v>16</v>
      </c>
      <c r="I74" s="17">
        <v>77191200</v>
      </c>
      <c r="J74" s="17">
        <f>I74/E74</f>
        <v>2412225</v>
      </c>
      <c r="K74" s="17">
        <f>I74/F74</f>
        <v>64003.316612080765</v>
      </c>
      <c r="L74" s="19">
        <f>H74/E74</f>
        <v>0.5</v>
      </c>
    </row>
    <row r="75" spans="1:206" x14ac:dyDescent="0.35">
      <c r="A75" s="11"/>
      <c r="B75" s="20"/>
      <c r="C75" s="37" t="s">
        <v>25</v>
      </c>
      <c r="D75" s="17" t="s">
        <v>11</v>
      </c>
      <c r="E75" s="18">
        <v>11</v>
      </c>
      <c r="F75" s="40">
        <v>667.4</v>
      </c>
      <c r="G75" s="17">
        <f>F75/E75</f>
        <v>60.672727272727272</v>
      </c>
      <c r="H75" s="18">
        <v>10</v>
      </c>
      <c r="I75" s="17">
        <v>40418855</v>
      </c>
      <c r="J75" s="17">
        <f>I75/E75</f>
        <v>3674441.3636363638</v>
      </c>
      <c r="K75" s="17">
        <f>I75/F75</f>
        <v>60561.66466886425</v>
      </c>
      <c r="L75" s="19">
        <f>H75/E75</f>
        <v>0.90909090909090906</v>
      </c>
    </row>
    <row r="76" spans="1:206" x14ac:dyDescent="0.35">
      <c r="A76" s="11"/>
      <c r="B76" s="20"/>
      <c r="C76" s="37" t="s">
        <v>25</v>
      </c>
      <c r="D76" s="17" t="s">
        <v>12</v>
      </c>
      <c r="E76" s="18">
        <v>3</v>
      </c>
      <c r="F76" s="40">
        <v>248.8</v>
      </c>
      <c r="G76" s="17">
        <f>F76/E76</f>
        <v>82.933333333333337</v>
      </c>
      <c r="H76" s="18">
        <v>3</v>
      </c>
      <c r="I76" s="17">
        <v>14057350</v>
      </c>
      <c r="J76" s="17">
        <f>I76/E76</f>
        <v>4685783.333333333</v>
      </c>
      <c r="K76" s="17">
        <f>I76/F76</f>
        <v>56500.602893890675</v>
      </c>
      <c r="L76" s="19">
        <f>H76/E76</f>
        <v>1</v>
      </c>
    </row>
    <row r="77" spans="1:206" x14ac:dyDescent="0.35">
      <c r="A77" s="11"/>
      <c r="B77" s="20"/>
      <c r="C77" s="37" t="s">
        <v>25</v>
      </c>
      <c r="D77" s="17" t="s">
        <v>57</v>
      </c>
      <c r="E77" s="18">
        <v>0</v>
      </c>
      <c r="F77" s="40">
        <v>0</v>
      </c>
      <c r="G77" s="17">
        <v>0</v>
      </c>
      <c r="H77" s="18">
        <v>0</v>
      </c>
      <c r="I77" s="17">
        <v>0</v>
      </c>
      <c r="J77" s="17">
        <v>0</v>
      </c>
      <c r="K77" s="17">
        <v>0</v>
      </c>
      <c r="L77" s="19"/>
    </row>
    <row r="78" spans="1:206" ht="27" x14ac:dyDescent="0.35">
      <c r="A78" s="11"/>
      <c r="B78" s="21"/>
      <c r="C78" s="37"/>
      <c r="D78" s="25" t="s">
        <v>54</v>
      </c>
      <c r="E78" s="26">
        <f>E74+E76+E77+E75</f>
        <v>46</v>
      </c>
      <c r="F78" s="39">
        <f>F74+F76+F77+F75</f>
        <v>2122.25</v>
      </c>
      <c r="G78" s="26"/>
      <c r="H78" s="26">
        <f>H74+H76+H77+H75</f>
        <v>29</v>
      </c>
      <c r="I78" s="25">
        <f>I74+I76+I77+I75</f>
        <v>131667405</v>
      </c>
      <c r="J78" s="25"/>
      <c r="K78" s="25"/>
      <c r="L78" s="19"/>
    </row>
    <row r="79" spans="1:206" x14ac:dyDescent="0.35">
      <c r="A79" s="11"/>
      <c r="B79" s="16" t="s">
        <v>51</v>
      </c>
      <c r="C79" s="37" t="s">
        <v>36</v>
      </c>
      <c r="D79" s="17" t="s">
        <v>10</v>
      </c>
      <c r="E79" s="18">
        <v>0</v>
      </c>
      <c r="F79" s="40">
        <v>0</v>
      </c>
      <c r="G79" s="17">
        <v>0</v>
      </c>
      <c r="H79" s="18">
        <v>0</v>
      </c>
      <c r="I79" s="17">
        <v>0</v>
      </c>
      <c r="J79" s="17">
        <v>0</v>
      </c>
      <c r="K79" s="17">
        <v>0</v>
      </c>
      <c r="L79" s="19"/>
    </row>
    <row r="80" spans="1:206" x14ac:dyDescent="0.35">
      <c r="A80" s="11"/>
      <c r="B80" s="20"/>
      <c r="C80" s="37" t="s">
        <v>36</v>
      </c>
      <c r="D80" s="17" t="s">
        <v>11</v>
      </c>
      <c r="E80" s="18">
        <v>0</v>
      </c>
      <c r="F80" s="40">
        <v>0</v>
      </c>
      <c r="G80" s="17">
        <v>0</v>
      </c>
      <c r="H80" s="18">
        <v>0</v>
      </c>
      <c r="I80" s="17">
        <v>0</v>
      </c>
      <c r="J80" s="17">
        <v>0</v>
      </c>
      <c r="K80" s="17">
        <v>0</v>
      </c>
      <c r="L80" s="19"/>
    </row>
    <row r="81" spans="1:206" x14ac:dyDescent="0.35">
      <c r="A81" s="11"/>
      <c r="B81" s="20"/>
      <c r="C81" s="37" t="s">
        <v>36</v>
      </c>
      <c r="D81" s="17" t="s">
        <v>12</v>
      </c>
      <c r="E81" s="18">
        <v>2</v>
      </c>
      <c r="F81" s="40">
        <v>173.68</v>
      </c>
      <c r="G81" s="17">
        <f>F81/E81</f>
        <v>86.84</v>
      </c>
      <c r="H81" s="18">
        <v>2</v>
      </c>
      <c r="I81" s="17">
        <v>10333960</v>
      </c>
      <c r="J81" s="17">
        <f>I81/E81</f>
        <v>5166980</v>
      </c>
      <c r="K81" s="17">
        <f>I81/F81</f>
        <v>59500</v>
      </c>
      <c r="L81" s="19">
        <f>H81/E81</f>
        <v>1</v>
      </c>
    </row>
    <row r="82" spans="1:206" x14ac:dyDescent="0.35">
      <c r="A82" s="11"/>
      <c r="B82" s="20"/>
      <c r="C82" s="37" t="s">
        <v>36</v>
      </c>
      <c r="D82" s="17" t="s">
        <v>13</v>
      </c>
      <c r="E82" s="18">
        <v>1</v>
      </c>
      <c r="F82" s="40">
        <v>105.86</v>
      </c>
      <c r="G82" s="17">
        <f>F82/E82</f>
        <v>105.86</v>
      </c>
      <c r="H82" s="18">
        <v>1</v>
      </c>
      <c r="I82" s="17">
        <v>5928160</v>
      </c>
      <c r="J82" s="17">
        <f>I82/E82</f>
        <v>5928160</v>
      </c>
      <c r="K82" s="17">
        <f>I82/F82</f>
        <v>56000</v>
      </c>
      <c r="L82" s="19">
        <f>H82/E82</f>
        <v>1</v>
      </c>
    </row>
    <row r="83" spans="1:206" ht="15" customHeight="1" x14ac:dyDescent="0.35">
      <c r="A83" s="11"/>
      <c r="B83" s="21"/>
      <c r="C83" s="37"/>
      <c r="D83" s="25" t="s">
        <v>52</v>
      </c>
      <c r="E83" s="26">
        <f>E79+E82+E80+E81</f>
        <v>3</v>
      </c>
      <c r="F83" s="39">
        <f>F79+F82+F80+F81</f>
        <v>279.54000000000002</v>
      </c>
      <c r="G83" s="26"/>
      <c r="H83" s="26">
        <f>H79+H82+H80+H81</f>
        <v>3</v>
      </c>
      <c r="I83" s="25">
        <f>I79+I82+I80+I81</f>
        <v>16262120</v>
      </c>
      <c r="J83" s="25"/>
      <c r="K83" s="25"/>
      <c r="L83" s="19"/>
    </row>
    <row r="84" spans="1:206" x14ac:dyDescent="0.35">
      <c r="A84" s="11"/>
      <c r="B84" s="16" t="s">
        <v>39</v>
      </c>
      <c r="C84" s="17" t="s">
        <v>25</v>
      </c>
      <c r="D84" s="17" t="s">
        <v>10</v>
      </c>
      <c r="E84" s="18">
        <v>0</v>
      </c>
      <c r="F84" s="40">
        <v>0</v>
      </c>
      <c r="G84" s="17">
        <v>0</v>
      </c>
      <c r="H84" s="18">
        <v>0</v>
      </c>
      <c r="I84" s="17">
        <v>0</v>
      </c>
      <c r="J84" s="17">
        <v>0</v>
      </c>
      <c r="K84" s="17">
        <v>0</v>
      </c>
      <c r="L84" s="19"/>
    </row>
    <row r="85" spans="1:206" x14ac:dyDescent="0.35">
      <c r="A85" s="11"/>
      <c r="B85" s="20"/>
      <c r="C85" s="17" t="s">
        <v>25</v>
      </c>
      <c r="D85" s="17" t="s">
        <v>11</v>
      </c>
      <c r="E85" s="18">
        <v>0</v>
      </c>
      <c r="F85" s="40">
        <v>0</v>
      </c>
      <c r="G85" s="17">
        <v>0</v>
      </c>
      <c r="H85" s="18">
        <v>0</v>
      </c>
      <c r="I85" s="17">
        <v>0</v>
      </c>
      <c r="J85" s="17">
        <v>0</v>
      </c>
      <c r="K85" s="17">
        <v>0</v>
      </c>
      <c r="L85" s="19"/>
    </row>
    <row r="86" spans="1:206" x14ac:dyDescent="0.35">
      <c r="A86" s="11"/>
      <c r="B86" s="20"/>
      <c r="C86" s="17" t="s">
        <v>25</v>
      </c>
      <c r="D86" s="17" t="s">
        <v>12</v>
      </c>
      <c r="E86" s="18">
        <v>2</v>
      </c>
      <c r="F86" s="40">
        <v>164.38</v>
      </c>
      <c r="G86" s="17">
        <f>F86/E86</f>
        <v>82.19</v>
      </c>
      <c r="H86" s="18">
        <v>2</v>
      </c>
      <c r="I86" s="17">
        <v>9534040</v>
      </c>
      <c r="J86" s="17">
        <f>I86/E86</f>
        <v>4767020</v>
      </c>
      <c r="K86" s="17">
        <f>I86/F86</f>
        <v>58000</v>
      </c>
      <c r="L86" s="19">
        <f>H86/E86</f>
        <v>1</v>
      </c>
    </row>
    <row r="87" spans="1:206" x14ac:dyDescent="0.35">
      <c r="A87" s="11"/>
      <c r="B87" s="20"/>
      <c r="C87" s="17" t="s">
        <v>25</v>
      </c>
      <c r="D87" s="17" t="s">
        <v>57</v>
      </c>
      <c r="E87" s="18">
        <v>0</v>
      </c>
      <c r="F87" s="40">
        <v>0</v>
      </c>
      <c r="G87" s="17">
        <v>0</v>
      </c>
      <c r="H87" s="18">
        <v>0</v>
      </c>
      <c r="I87" s="17">
        <v>0</v>
      </c>
      <c r="J87" s="17">
        <v>0</v>
      </c>
      <c r="K87" s="17">
        <v>0</v>
      </c>
      <c r="L87" s="19"/>
    </row>
    <row r="88" spans="1:206" ht="27" x14ac:dyDescent="0.35">
      <c r="A88" s="11"/>
      <c r="B88" s="21"/>
      <c r="C88" s="17"/>
      <c r="D88" s="25" t="s">
        <v>21</v>
      </c>
      <c r="E88" s="26">
        <f>E84+E87+E85+E86</f>
        <v>2</v>
      </c>
      <c r="F88" s="39">
        <f>F84+F87+F85+F86</f>
        <v>164.38</v>
      </c>
      <c r="G88" s="26"/>
      <c r="H88" s="26">
        <f>H84+H87+H85+H86</f>
        <v>2</v>
      </c>
      <c r="I88" s="25">
        <f>I84+I87+I85+I86</f>
        <v>9534040</v>
      </c>
      <c r="J88" s="25"/>
      <c r="K88" s="25"/>
      <c r="L88" s="19"/>
    </row>
    <row r="89" spans="1:206" s="23" customFormat="1" x14ac:dyDescent="0.35">
      <c r="A89" s="12"/>
      <c r="B89" s="5" t="s">
        <v>15</v>
      </c>
      <c r="C89" s="5"/>
      <c r="D89" s="5"/>
      <c r="E89" s="6">
        <f>E73+E88+E83+E78</f>
        <v>58</v>
      </c>
      <c r="F89" s="7">
        <f>F73+F88+F83+F78</f>
        <v>2968.9</v>
      </c>
      <c r="G89" s="5"/>
      <c r="H89" s="6">
        <f>H73+H88+H83+H78</f>
        <v>40</v>
      </c>
      <c r="I89" s="5">
        <f>I73+I88+I83+I78</f>
        <v>181000155</v>
      </c>
      <c r="J89" s="5"/>
      <c r="K89" s="5"/>
      <c r="L89" s="9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</row>
    <row r="90" spans="1:206" x14ac:dyDescent="0.35">
      <c r="A90" s="10" t="s">
        <v>35</v>
      </c>
      <c r="B90" s="16" t="s">
        <v>149</v>
      </c>
      <c r="C90" s="17" t="s">
        <v>24</v>
      </c>
      <c r="D90" s="17" t="s">
        <v>10</v>
      </c>
      <c r="E90" s="18">
        <v>1</v>
      </c>
      <c r="F90" s="40">
        <v>40.64</v>
      </c>
      <c r="G90" s="17">
        <f>F90/E90</f>
        <v>40.64</v>
      </c>
      <c r="H90" s="18">
        <v>0</v>
      </c>
      <c r="I90" s="17">
        <v>2865120</v>
      </c>
      <c r="J90" s="17">
        <f>I90/E90</f>
        <v>2865120</v>
      </c>
      <c r="K90" s="17">
        <f>I90/F90</f>
        <v>70500</v>
      </c>
      <c r="L90" s="19"/>
    </row>
    <row r="91" spans="1:206" x14ac:dyDescent="0.35">
      <c r="A91" s="11"/>
      <c r="B91" s="20"/>
      <c r="C91" s="17" t="s">
        <v>24</v>
      </c>
      <c r="D91" s="17" t="s">
        <v>11</v>
      </c>
      <c r="E91" s="18">
        <v>3</v>
      </c>
      <c r="F91" s="40">
        <v>192.84</v>
      </c>
      <c r="G91" s="17">
        <f>F91/E91</f>
        <v>64.28</v>
      </c>
      <c r="H91" s="18">
        <v>1</v>
      </c>
      <c r="I91" s="17">
        <v>15183514</v>
      </c>
      <c r="J91" s="17">
        <f>I91/E91</f>
        <v>5061171.333333333</v>
      </c>
      <c r="K91" s="17">
        <f>I91/F91</f>
        <v>78736.330636797342</v>
      </c>
      <c r="L91" s="19">
        <f>H91/E91</f>
        <v>0.33333333333333331</v>
      </c>
    </row>
    <row r="92" spans="1:206" x14ac:dyDescent="0.35">
      <c r="A92" s="11"/>
      <c r="B92" s="20"/>
      <c r="C92" s="17" t="s">
        <v>24</v>
      </c>
      <c r="D92" s="17" t="s">
        <v>12</v>
      </c>
      <c r="E92" s="18">
        <v>7</v>
      </c>
      <c r="F92" s="40">
        <v>489.14</v>
      </c>
      <c r="G92" s="17">
        <f>F92/E92</f>
        <v>69.877142857142857</v>
      </c>
      <c r="H92" s="18">
        <v>7</v>
      </c>
      <c r="I92" s="17">
        <v>39828562</v>
      </c>
      <c r="J92" s="17">
        <f>I92/E92</f>
        <v>5689794.5714285718</v>
      </c>
      <c r="K92" s="17">
        <f>I92/F92</f>
        <v>81425.689986506928</v>
      </c>
      <c r="L92" s="19">
        <f>H92/E92</f>
        <v>1</v>
      </c>
    </row>
    <row r="93" spans="1:206" x14ac:dyDescent="0.35">
      <c r="A93" s="11"/>
      <c r="B93" s="20"/>
      <c r="C93" s="17" t="s">
        <v>24</v>
      </c>
      <c r="D93" s="17" t="s">
        <v>13</v>
      </c>
      <c r="E93" s="18">
        <v>2</v>
      </c>
      <c r="F93" s="40">
        <v>157.13</v>
      </c>
      <c r="G93" s="17">
        <f>F93/E93</f>
        <v>78.564999999999998</v>
      </c>
      <c r="H93" s="18">
        <v>2</v>
      </c>
      <c r="I93" s="17">
        <v>12955251</v>
      </c>
      <c r="J93" s="17">
        <f>I93/E93</f>
        <v>6477625.5</v>
      </c>
      <c r="K93" s="17">
        <f>I93/F93</f>
        <v>82449.25221154459</v>
      </c>
      <c r="L93" s="19">
        <f>H93/E93</f>
        <v>1</v>
      </c>
    </row>
    <row r="94" spans="1:206" x14ac:dyDescent="0.35">
      <c r="A94" s="11"/>
      <c r="B94" s="20"/>
      <c r="C94" s="17" t="s">
        <v>24</v>
      </c>
      <c r="D94" s="17" t="s">
        <v>57</v>
      </c>
      <c r="E94" s="18">
        <v>0</v>
      </c>
      <c r="F94" s="40">
        <v>0</v>
      </c>
      <c r="G94" s="17">
        <v>0</v>
      </c>
      <c r="H94" s="18">
        <v>0</v>
      </c>
      <c r="I94" s="17">
        <v>0</v>
      </c>
      <c r="J94" s="17">
        <v>0</v>
      </c>
      <c r="K94" s="17">
        <v>0</v>
      </c>
      <c r="L94" s="19"/>
    </row>
    <row r="95" spans="1:206" s="22" customFormat="1" ht="30" customHeight="1" x14ac:dyDescent="0.35">
      <c r="A95" s="11"/>
      <c r="B95" s="21"/>
      <c r="C95" s="17"/>
      <c r="D95" s="42" t="s">
        <v>101</v>
      </c>
      <c r="E95" s="43">
        <f>E90+E91+E93+E94+E92</f>
        <v>13</v>
      </c>
      <c r="F95" s="44">
        <f>F90+F91+F93+F94+F92</f>
        <v>879.75</v>
      </c>
      <c r="G95" s="43"/>
      <c r="H95" s="43">
        <f>H91+H93+H94+H90+H92</f>
        <v>10</v>
      </c>
      <c r="I95" s="42">
        <f>I90+I91+I93+I94+I92</f>
        <v>70832447</v>
      </c>
      <c r="J95" s="42"/>
      <c r="K95" s="42"/>
      <c r="L95" s="19"/>
    </row>
    <row r="96" spans="1:206" s="22" customFormat="1" x14ac:dyDescent="0.35">
      <c r="A96" s="11"/>
      <c r="B96" s="16" t="s">
        <v>150</v>
      </c>
      <c r="C96" s="17" t="s">
        <v>27</v>
      </c>
      <c r="D96" s="45" t="s">
        <v>10</v>
      </c>
      <c r="E96" s="46">
        <v>0</v>
      </c>
      <c r="F96" s="47">
        <v>0</v>
      </c>
      <c r="G96" s="45">
        <v>0</v>
      </c>
      <c r="H96" s="46">
        <v>0</v>
      </c>
      <c r="I96" s="45">
        <v>0</v>
      </c>
      <c r="J96" s="45">
        <v>0</v>
      </c>
      <c r="K96" s="45">
        <v>0</v>
      </c>
      <c r="L96" s="19"/>
    </row>
    <row r="97" spans="1:206" s="22" customFormat="1" x14ac:dyDescent="0.35">
      <c r="A97" s="11"/>
      <c r="B97" s="20"/>
      <c r="C97" s="17" t="s">
        <v>27</v>
      </c>
      <c r="D97" s="45" t="s">
        <v>11</v>
      </c>
      <c r="E97" s="46">
        <v>0</v>
      </c>
      <c r="F97" s="47">
        <v>0</v>
      </c>
      <c r="G97" s="45">
        <v>0</v>
      </c>
      <c r="H97" s="46">
        <v>0</v>
      </c>
      <c r="I97" s="45">
        <v>0</v>
      </c>
      <c r="J97" s="45">
        <v>0</v>
      </c>
      <c r="K97" s="45">
        <v>0</v>
      </c>
      <c r="L97" s="19"/>
    </row>
    <row r="98" spans="1:206" s="22" customFormat="1" x14ac:dyDescent="0.35">
      <c r="A98" s="11"/>
      <c r="B98" s="20"/>
      <c r="C98" s="17" t="s">
        <v>27</v>
      </c>
      <c r="D98" s="45" t="s">
        <v>12</v>
      </c>
      <c r="E98" s="46">
        <v>1</v>
      </c>
      <c r="F98" s="47">
        <v>112.8</v>
      </c>
      <c r="G98" s="45">
        <f>F98/E98</f>
        <v>112.8</v>
      </c>
      <c r="H98" s="46">
        <v>1</v>
      </c>
      <c r="I98" s="45">
        <v>10490400</v>
      </c>
      <c r="J98" s="45">
        <f>I98/E98</f>
        <v>10490400</v>
      </c>
      <c r="K98" s="45">
        <f>I98/F98</f>
        <v>93000</v>
      </c>
      <c r="L98" s="19">
        <f>H98/E98</f>
        <v>1</v>
      </c>
    </row>
    <row r="99" spans="1:206" s="22" customFormat="1" x14ac:dyDescent="0.35">
      <c r="A99" s="11"/>
      <c r="B99" s="20"/>
      <c r="C99" s="17" t="s">
        <v>27</v>
      </c>
      <c r="D99" s="45" t="s">
        <v>13</v>
      </c>
      <c r="E99" s="46">
        <v>0</v>
      </c>
      <c r="F99" s="47">
        <v>0</v>
      </c>
      <c r="G99" s="45">
        <v>0</v>
      </c>
      <c r="H99" s="46">
        <v>0</v>
      </c>
      <c r="I99" s="45">
        <v>0</v>
      </c>
      <c r="J99" s="45">
        <v>0</v>
      </c>
      <c r="K99" s="45">
        <v>0</v>
      </c>
      <c r="L99" s="19"/>
    </row>
    <row r="100" spans="1:206" s="22" customFormat="1" x14ac:dyDescent="0.35">
      <c r="A100" s="11"/>
      <c r="B100" s="20"/>
      <c r="C100" s="17" t="s">
        <v>27</v>
      </c>
      <c r="D100" s="45" t="s">
        <v>57</v>
      </c>
      <c r="E100" s="46">
        <v>0</v>
      </c>
      <c r="F100" s="47">
        <v>0</v>
      </c>
      <c r="G100" s="45">
        <v>0</v>
      </c>
      <c r="H100" s="46">
        <v>0</v>
      </c>
      <c r="I100" s="45">
        <v>0</v>
      </c>
      <c r="J100" s="45">
        <v>0</v>
      </c>
      <c r="K100" s="45">
        <v>0</v>
      </c>
      <c r="L100" s="19"/>
    </row>
    <row r="101" spans="1:206" s="22" customFormat="1" ht="30" customHeight="1" x14ac:dyDescent="0.35">
      <c r="A101" s="11"/>
      <c r="B101" s="21"/>
      <c r="C101" s="17"/>
      <c r="D101" s="42" t="s">
        <v>69</v>
      </c>
      <c r="E101" s="43">
        <f>E96+E99+E100+E98+E97</f>
        <v>1</v>
      </c>
      <c r="F101" s="44">
        <f>F96+F99+F100+F98+F97</f>
        <v>112.8</v>
      </c>
      <c r="G101" s="43"/>
      <c r="H101" s="43">
        <f>H96+H99+H100+H98+H97</f>
        <v>1</v>
      </c>
      <c r="I101" s="42">
        <f>I96+I99+I100+I98+I97</f>
        <v>10490400</v>
      </c>
      <c r="J101" s="42"/>
      <c r="K101" s="42"/>
      <c r="L101" s="19"/>
    </row>
    <row r="102" spans="1:206" s="23" customFormat="1" x14ac:dyDescent="0.35">
      <c r="A102" s="12"/>
      <c r="B102" s="5" t="s">
        <v>15</v>
      </c>
      <c r="C102" s="48"/>
      <c r="D102" s="5"/>
      <c r="E102" s="6">
        <f>E95+E101</f>
        <v>14</v>
      </c>
      <c r="F102" s="7">
        <f>F95+F101</f>
        <v>992.55</v>
      </c>
      <c r="G102" s="6"/>
      <c r="H102" s="6">
        <f>H95+H101</f>
        <v>11</v>
      </c>
      <c r="I102" s="5">
        <f>I95+I101</f>
        <v>81322847</v>
      </c>
      <c r="J102" s="5"/>
      <c r="K102" s="5"/>
      <c r="L102" s="9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</row>
    <row r="103" spans="1:206" ht="12.75" customHeight="1" x14ac:dyDescent="0.35">
      <c r="A103" s="13" t="s">
        <v>165</v>
      </c>
      <c r="B103" s="16" t="s">
        <v>121</v>
      </c>
      <c r="C103" s="17" t="s">
        <v>37</v>
      </c>
      <c r="D103" s="17" t="s">
        <v>45</v>
      </c>
      <c r="E103" s="18">
        <v>5</v>
      </c>
      <c r="F103" s="40">
        <v>101.56</v>
      </c>
      <c r="G103" s="17">
        <f>F103/E103</f>
        <v>20.312000000000001</v>
      </c>
      <c r="H103" s="18">
        <v>3</v>
      </c>
      <c r="I103" s="17">
        <v>8335640</v>
      </c>
      <c r="J103" s="17">
        <f>I103/E103</f>
        <v>1667128</v>
      </c>
      <c r="K103" s="17">
        <f>I103/F103</f>
        <v>82076.014178810554</v>
      </c>
      <c r="L103" s="19">
        <f>H103/E103</f>
        <v>0.6</v>
      </c>
    </row>
    <row r="104" spans="1:206" x14ac:dyDescent="0.35">
      <c r="A104" s="13"/>
      <c r="B104" s="20"/>
      <c r="C104" s="17" t="s">
        <v>37</v>
      </c>
      <c r="D104" s="17" t="s">
        <v>10</v>
      </c>
      <c r="E104" s="18">
        <v>0</v>
      </c>
      <c r="F104" s="40">
        <v>0</v>
      </c>
      <c r="G104" s="17"/>
      <c r="H104" s="18">
        <v>0</v>
      </c>
      <c r="I104" s="17">
        <v>0</v>
      </c>
      <c r="J104" s="17"/>
      <c r="K104" s="17"/>
      <c r="L104" s="19"/>
    </row>
    <row r="105" spans="1:206" x14ac:dyDescent="0.35">
      <c r="A105" s="13"/>
      <c r="B105" s="20"/>
      <c r="C105" s="17" t="s">
        <v>37</v>
      </c>
      <c r="D105" s="17" t="s">
        <v>11</v>
      </c>
      <c r="E105" s="18">
        <v>2</v>
      </c>
      <c r="F105" s="40">
        <v>100.64</v>
      </c>
      <c r="G105" s="17">
        <f t="shared" ref="G105" si="0">F105/E105</f>
        <v>50.32</v>
      </c>
      <c r="H105" s="18">
        <v>2</v>
      </c>
      <c r="I105" s="17">
        <v>6421760</v>
      </c>
      <c r="J105" s="17">
        <f t="shared" ref="J105" si="1">I105/E105</f>
        <v>3210880</v>
      </c>
      <c r="K105" s="17">
        <f t="shared" ref="K105" si="2">I105/F105</f>
        <v>63809.220985691572</v>
      </c>
      <c r="L105" s="19">
        <f t="shared" ref="L105" si="3">H105/E105</f>
        <v>1</v>
      </c>
    </row>
    <row r="106" spans="1:206" x14ac:dyDescent="0.35">
      <c r="A106" s="13"/>
      <c r="B106" s="20"/>
      <c r="C106" s="36" t="s">
        <v>37</v>
      </c>
      <c r="D106" s="17" t="s">
        <v>12</v>
      </c>
      <c r="E106" s="18">
        <v>0</v>
      </c>
      <c r="F106" s="40">
        <v>0</v>
      </c>
      <c r="G106" s="17">
        <v>0</v>
      </c>
      <c r="H106" s="18">
        <v>0</v>
      </c>
      <c r="I106" s="17">
        <v>0</v>
      </c>
      <c r="J106" s="17">
        <v>0</v>
      </c>
      <c r="K106" s="17">
        <v>0</v>
      </c>
      <c r="L106" s="19"/>
    </row>
    <row r="107" spans="1:206" ht="14.25" customHeight="1" x14ac:dyDescent="0.35">
      <c r="A107" s="13"/>
      <c r="B107" s="5" t="s">
        <v>15</v>
      </c>
      <c r="C107" s="49"/>
      <c r="D107" s="50"/>
      <c r="E107" s="6">
        <f>E103+E104+E106+E105</f>
        <v>7</v>
      </c>
      <c r="F107" s="7">
        <f>F103+F104+F106+F105</f>
        <v>202.2</v>
      </c>
      <c r="G107" s="5"/>
      <c r="H107" s="6">
        <f>H103+H104+H106+H105</f>
        <v>5</v>
      </c>
      <c r="I107" s="5">
        <f>I103+I104+I106+I105</f>
        <v>14757400</v>
      </c>
      <c r="J107" s="5"/>
      <c r="K107" s="5">
        <f>AVERAGE(K103:K105)</f>
        <v>72942.617582251056</v>
      </c>
      <c r="L107" s="9"/>
    </row>
    <row r="108" spans="1:206" x14ac:dyDescent="0.35">
      <c r="A108" s="13" t="s">
        <v>161</v>
      </c>
      <c r="B108" s="16" t="s">
        <v>122</v>
      </c>
      <c r="C108" s="17" t="s">
        <v>37</v>
      </c>
      <c r="D108" s="17" t="s">
        <v>45</v>
      </c>
      <c r="E108" s="18">
        <v>1</v>
      </c>
      <c r="F108" s="40">
        <v>24.82</v>
      </c>
      <c r="G108" s="17">
        <f>F108/E108</f>
        <v>24.82</v>
      </c>
      <c r="H108" s="18">
        <v>1</v>
      </c>
      <c r="I108" s="17">
        <v>1734918</v>
      </c>
      <c r="J108" s="17">
        <f>I108/E108</f>
        <v>1734918</v>
      </c>
      <c r="K108" s="17">
        <f>I108/F108</f>
        <v>69900</v>
      </c>
      <c r="L108" s="19">
        <f>H108/E108</f>
        <v>1</v>
      </c>
    </row>
    <row r="109" spans="1:206" x14ac:dyDescent="0.35">
      <c r="A109" s="13"/>
      <c r="B109" s="20"/>
      <c r="C109" s="17" t="s">
        <v>37</v>
      </c>
      <c r="D109" s="17" t="s">
        <v>10</v>
      </c>
      <c r="E109" s="18">
        <v>11</v>
      </c>
      <c r="F109" s="40">
        <v>386.69</v>
      </c>
      <c r="G109" s="17">
        <f>F109/E109</f>
        <v>35.153636363636366</v>
      </c>
      <c r="H109" s="18">
        <v>5</v>
      </c>
      <c r="I109" s="17">
        <v>25941061</v>
      </c>
      <c r="J109" s="17">
        <f>I109/E109</f>
        <v>2358278.2727272729</v>
      </c>
      <c r="K109" s="17">
        <f>I109/F109</f>
        <v>67084.902635185805</v>
      </c>
      <c r="L109" s="19">
        <f>H109/E109</f>
        <v>0.45454545454545453</v>
      </c>
    </row>
    <row r="110" spans="1:206" x14ac:dyDescent="0.35">
      <c r="A110" s="13"/>
      <c r="B110" s="20"/>
      <c r="C110" s="17" t="s">
        <v>37</v>
      </c>
      <c r="D110" s="17" t="s">
        <v>11</v>
      </c>
      <c r="E110" s="18">
        <v>34</v>
      </c>
      <c r="F110" s="40">
        <v>1669.38</v>
      </c>
      <c r="G110" s="17">
        <f>F110/E110</f>
        <v>49.099411764705884</v>
      </c>
      <c r="H110" s="18">
        <v>31</v>
      </c>
      <c r="I110" s="17">
        <v>108410080</v>
      </c>
      <c r="J110" s="17">
        <f>I110/E110</f>
        <v>3188531.7647058824</v>
      </c>
      <c r="K110" s="17">
        <f>I110/F110</f>
        <v>64940.325150654731</v>
      </c>
      <c r="L110" s="19">
        <f>H110/E110</f>
        <v>0.91176470588235292</v>
      </c>
    </row>
    <row r="111" spans="1:206" x14ac:dyDescent="0.35">
      <c r="A111" s="13"/>
      <c r="B111" s="20"/>
      <c r="C111" s="36" t="s">
        <v>37</v>
      </c>
      <c r="D111" s="36" t="s">
        <v>12</v>
      </c>
      <c r="E111" s="51">
        <v>0</v>
      </c>
      <c r="F111" s="52">
        <v>0</v>
      </c>
      <c r="G111" s="36">
        <v>0</v>
      </c>
      <c r="H111" s="51">
        <v>0</v>
      </c>
      <c r="I111" s="36">
        <v>0</v>
      </c>
      <c r="J111" s="36">
        <v>0</v>
      </c>
      <c r="K111" s="36">
        <v>0</v>
      </c>
      <c r="L111" s="53"/>
    </row>
    <row r="112" spans="1:206" ht="13.5" x14ac:dyDescent="0.35">
      <c r="A112" s="13"/>
      <c r="B112" s="5" t="s">
        <v>14</v>
      </c>
      <c r="C112" s="54"/>
      <c r="D112" s="49"/>
      <c r="E112" s="55">
        <f>E108+E109+E111+E110</f>
        <v>46</v>
      </c>
      <c r="F112" s="56">
        <f>F108+F109+F111+F110</f>
        <v>2080.8900000000003</v>
      </c>
      <c r="G112" s="55"/>
      <c r="H112" s="55">
        <f>H108+H109+H111+H110</f>
        <v>37</v>
      </c>
      <c r="I112" s="49">
        <f>I108+I109+I111+I110</f>
        <v>136086059</v>
      </c>
      <c r="J112" s="49"/>
      <c r="K112" s="49">
        <f>AVERAGE(K108:K110)</f>
        <v>67308.409261946843</v>
      </c>
      <c r="L112" s="57"/>
    </row>
    <row r="113" spans="1:206" x14ac:dyDescent="0.35">
      <c r="A113" s="13" t="s">
        <v>162</v>
      </c>
      <c r="B113" s="16" t="s">
        <v>130</v>
      </c>
      <c r="C113" s="17" t="s">
        <v>37</v>
      </c>
      <c r="D113" s="17" t="s">
        <v>10</v>
      </c>
      <c r="E113" s="18">
        <v>2</v>
      </c>
      <c r="F113" s="40">
        <v>73.2</v>
      </c>
      <c r="G113" s="17">
        <f>F113/E113</f>
        <v>36.6</v>
      </c>
      <c r="H113" s="18">
        <v>0</v>
      </c>
      <c r="I113" s="17">
        <v>3700000</v>
      </c>
      <c r="J113" s="17">
        <f>I113/E113</f>
        <v>1850000</v>
      </c>
      <c r="K113" s="17">
        <f>I113/F113</f>
        <v>50546.448087431694</v>
      </c>
      <c r="L113" s="19"/>
    </row>
    <row r="114" spans="1:206" x14ac:dyDescent="0.35">
      <c r="A114" s="13"/>
      <c r="B114" s="20"/>
      <c r="C114" s="17" t="s">
        <v>37</v>
      </c>
      <c r="D114" s="17" t="s">
        <v>12</v>
      </c>
      <c r="E114" s="18">
        <v>1</v>
      </c>
      <c r="F114" s="40">
        <v>75.8</v>
      </c>
      <c r="G114" s="17">
        <f>F114/E114</f>
        <v>75.8</v>
      </c>
      <c r="H114" s="18">
        <v>0</v>
      </c>
      <c r="I114" s="17">
        <v>3790000</v>
      </c>
      <c r="J114" s="17">
        <f>I114/E114</f>
        <v>3790000</v>
      </c>
      <c r="K114" s="17">
        <f>I114/F114</f>
        <v>50000</v>
      </c>
      <c r="L114" s="19"/>
    </row>
    <row r="115" spans="1:206" x14ac:dyDescent="0.35">
      <c r="A115" s="13"/>
      <c r="B115" s="20"/>
      <c r="C115" s="17" t="s">
        <v>37</v>
      </c>
      <c r="D115" s="17" t="s">
        <v>57</v>
      </c>
      <c r="E115" s="18">
        <v>0</v>
      </c>
      <c r="F115" s="40">
        <v>0</v>
      </c>
      <c r="G115" s="17">
        <v>0</v>
      </c>
      <c r="H115" s="18">
        <v>0</v>
      </c>
      <c r="I115" s="17">
        <v>0</v>
      </c>
      <c r="J115" s="17">
        <v>0</v>
      </c>
      <c r="K115" s="17">
        <v>0</v>
      </c>
      <c r="L115" s="19"/>
    </row>
    <row r="116" spans="1:206" s="59" customFormat="1" ht="27" x14ac:dyDescent="0.35">
      <c r="A116" s="13"/>
      <c r="B116" s="21"/>
      <c r="C116" s="58"/>
      <c r="D116" s="25" t="s">
        <v>131</v>
      </c>
      <c r="E116" s="26">
        <f>E113+E114+E115</f>
        <v>3</v>
      </c>
      <c r="F116" s="39">
        <f>F113+F114+F115</f>
        <v>149</v>
      </c>
      <c r="G116" s="26"/>
      <c r="H116" s="26">
        <f>H113+H114+H115</f>
        <v>0</v>
      </c>
      <c r="I116" s="25">
        <f>I113+I114+I115</f>
        <v>7490000</v>
      </c>
      <c r="J116" s="25"/>
      <c r="K116" s="25">
        <f>AVERAGE(K113:K114)</f>
        <v>50273.224043715847</v>
      </c>
      <c r="L116" s="27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  <c r="FC116" s="22"/>
      <c r="FD116" s="22"/>
      <c r="FE116" s="22"/>
      <c r="FF116" s="22"/>
      <c r="FG116" s="22"/>
      <c r="FH116" s="22"/>
      <c r="FI116" s="22"/>
      <c r="FJ116" s="22"/>
      <c r="FK116" s="22"/>
      <c r="FL116" s="22"/>
      <c r="FM116" s="22"/>
      <c r="FN116" s="22"/>
      <c r="FO116" s="22"/>
      <c r="FP116" s="22"/>
      <c r="FQ116" s="22"/>
      <c r="FR116" s="22"/>
      <c r="FS116" s="22"/>
      <c r="FT116" s="22"/>
      <c r="FU116" s="22"/>
      <c r="FV116" s="22"/>
      <c r="FW116" s="22"/>
      <c r="FX116" s="22"/>
      <c r="FY116" s="22"/>
      <c r="FZ116" s="22"/>
      <c r="GA116" s="22"/>
      <c r="GB116" s="22"/>
      <c r="GC116" s="22"/>
      <c r="GD116" s="22"/>
      <c r="GE116" s="22"/>
      <c r="GF116" s="22"/>
      <c r="GG116" s="22"/>
      <c r="GH116" s="22"/>
      <c r="GI116" s="22"/>
      <c r="GJ116" s="22"/>
      <c r="GK116" s="22"/>
      <c r="GL116" s="22"/>
      <c r="GM116" s="22"/>
      <c r="GN116" s="22"/>
      <c r="GO116" s="22"/>
      <c r="GP116" s="22"/>
      <c r="GQ116" s="22"/>
      <c r="GR116" s="22"/>
      <c r="GS116" s="22"/>
      <c r="GT116" s="22"/>
      <c r="GU116" s="22"/>
      <c r="GV116" s="22"/>
      <c r="GW116" s="22"/>
      <c r="GX116" s="22"/>
    </row>
    <row r="117" spans="1:206" x14ac:dyDescent="0.35">
      <c r="A117" s="13"/>
      <c r="B117" s="16" t="s">
        <v>166</v>
      </c>
      <c r="C117" s="17" t="s">
        <v>36</v>
      </c>
      <c r="D117" s="17" t="s">
        <v>10</v>
      </c>
      <c r="E117" s="18">
        <v>1</v>
      </c>
      <c r="F117" s="40">
        <v>35.64</v>
      </c>
      <c r="G117" s="17">
        <f>F117/E117</f>
        <v>35.64</v>
      </c>
      <c r="H117" s="18">
        <v>0</v>
      </c>
      <c r="I117" s="17">
        <v>2600000</v>
      </c>
      <c r="J117" s="17">
        <f>I117/E117</f>
        <v>2600000</v>
      </c>
      <c r="K117" s="17">
        <f>I117/F117</f>
        <v>72951.739618406282</v>
      </c>
      <c r="L117" s="19"/>
    </row>
    <row r="118" spans="1:206" x14ac:dyDescent="0.35">
      <c r="A118" s="13"/>
      <c r="B118" s="20"/>
      <c r="C118" s="17" t="s">
        <v>36</v>
      </c>
      <c r="D118" s="17" t="s">
        <v>11</v>
      </c>
      <c r="E118" s="18">
        <v>0</v>
      </c>
      <c r="F118" s="40">
        <v>0</v>
      </c>
      <c r="G118" s="17">
        <v>0</v>
      </c>
      <c r="H118" s="18">
        <v>0</v>
      </c>
      <c r="I118" s="17">
        <v>0</v>
      </c>
      <c r="J118" s="17">
        <v>0</v>
      </c>
      <c r="K118" s="17">
        <v>0</v>
      </c>
      <c r="L118" s="19"/>
    </row>
    <row r="119" spans="1:206" x14ac:dyDescent="0.35">
      <c r="A119" s="13"/>
      <c r="B119" s="20"/>
      <c r="C119" s="17" t="s">
        <v>36</v>
      </c>
      <c r="D119" s="17" t="s">
        <v>57</v>
      </c>
      <c r="E119" s="18">
        <v>0</v>
      </c>
      <c r="F119" s="40">
        <v>0</v>
      </c>
      <c r="G119" s="17">
        <v>0</v>
      </c>
      <c r="H119" s="18">
        <v>0</v>
      </c>
      <c r="I119" s="17">
        <v>0</v>
      </c>
      <c r="J119" s="17">
        <v>0</v>
      </c>
      <c r="K119" s="17">
        <v>0</v>
      </c>
      <c r="L119" s="19"/>
    </row>
    <row r="120" spans="1:206" ht="29.25" customHeight="1" x14ac:dyDescent="0.35">
      <c r="A120" s="13"/>
      <c r="B120" s="21"/>
      <c r="C120" s="17"/>
      <c r="D120" s="25" t="s">
        <v>167</v>
      </c>
      <c r="E120" s="26">
        <f>E117+E119+E118</f>
        <v>1</v>
      </c>
      <c r="F120" s="39">
        <f>F117+F119+F118</f>
        <v>35.64</v>
      </c>
      <c r="G120" s="25"/>
      <c r="H120" s="26">
        <f>H117+H119+H118</f>
        <v>0</v>
      </c>
      <c r="I120" s="25">
        <f>I117+I119+I118</f>
        <v>2600000</v>
      </c>
      <c r="J120" s="25"/>
      <c r="K120" s="25"/>
      <c r="L120" s="19"/>
    </row>
    <row r="121" spans="1:206" s="23" customFormat="1" x14ac:dyDescent="0.35">
      <c r="A121" s="13"/>
      <c r="B121" s="5" t="s">
        <v>15</v>
      </c>
      <c r="C121" s="5"/>
      <c r="D121" s="5"/>
      <c r="E121" s="6">
        <f>E116+E120</f>
        <v>4</v>
      </c>
      <c r="F121" s="6">
        <f t="shared" ref="F121:I121" si="4">F116+F120</f>
        <v>184.64</v>
      </c>
      <c r="G121" s="6"/>
      <c r="H121" s="6"/>
      <c r="I121" s="6">
        <f t="shared" si="4"/>
        <v>10090000</v>
      </c>
      <c r="J121" s="5"/>
      <c r="K121" s="5"/>
      <c r="L121" s="9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</row>
    <row r="122" spans="1:206" x14ac:dyDescent="0.35">
      <c r="A122" s="11" t="s">
        <v>134</v>
      </c>
      <c r="B122" s="16" t="s">
        <v>151</v>
      </c>
      <c r="C122" s="45" t="s">
        <v>46</v>
      </c>
      <c r="D122" s="45" t="s">
        <v>45</v>
      </c>
      <c r="E122" s="46">
        <v>9</v>
      </c>
      <c r="F122" s="47">
        <v>263.33</v>
      </c>
      <c r="G122" s="45">
        <f>F122/E122</f>
        <v>29.258888888888887</v>
      </c>
      <c r="H122" s="46">
        <v>5</v>
      </c>
      <c r="I122" s="45">
        <v>17392267</v>
      </c>
      <c r="J122" s="45">
        <f>I122/E122</f>
        <v>1932474.111111111</v>
      </c>
      <c r="K122" s="45">
        <f>I122/F122</f>
        <v>66047.419587589713</v>
      </c>
      <c r="L122" s="60">
        <f>H122/E122</f>
        <v>0.55555555555555558</v>
      </c>
    </row>
    <row r="123" spans="1:206" x14ac:dyDescent="0.35">
      <c r="A123" s="11"/>
      <c r="B123" s="20"/>
      <c r="C123" s="45" t="s">
        <v>46</v>
      </c>
      <c r="D123" s="45" t="s">
        <v>10</v>
      </c>
      <c r="E123" s="46">
        <v>28</v>
      </c>
      <c r="F123" s="47">
        <v>1046.28</v>
      </c>
      <c r="G123" s="45">
        <f>F123/E123</f>
        <v>37.367142857142859</v>
      </c>
      <c r="H123" s="46">
        <v>21</v>
      </c>
      <c r="I123" s="45">
        <v>64817160</v>
      </c>
      <c r="J123" s="45">
        <f>I123/E123</f>
        <v>2314898.5714285714</v>
      </c>
      <c r="K123" s="45">
        <f>I123/F123</f>
        <v>61950.108957449251</v>
      </c>
      <c r="L123" s="60">
        <f>H123/E123</f>
        <v>0.75</v>
      </c>
    </row>
    <row r="124" spans="1:206" x14ac:dyDescent="0.35">
      <c r="A124" s="11"/>
      <c r="B124" s="20"/>
      <c r="C124" s="45" t="s">
        <v>46</v>
      </c>
      <c r="D124" s="45" t="s">
        <v>11</v>
      </c>
      <c r="E124" s="46">
        <v>14</v>
      </c>
      <c r="F124" s="47">
        <v>729.09</v>
      </c>
      <c r="G124" s="45">
        <f>F124/E124</f>
        <v>52.077857142857148</v>
      </c>
      <c r="H124" s="46">
        <v>13</v>
      </c>
      <c r="I124" s="45">
        <v>41084840</v>
      </c>
      <c r="J124" s="45">
        <f>I124/E124</f>
        <v>2934631.4285714286</v>
      </c>
      <c r="K124" s="45">
        <f>I124/F124</f>
        <v>56350.84831776598</v>
      </c>
      <c r="L124" s="60">
        <f>H124/E124</f>
        <v>0.9285714285714286</v>
      </c>
    </row>
    <row r="125" spans="1:206" x14ac:dyDescent="0.35">
      <c r="A125" s="11"/>
      <c r="B125" s="20"/>
      <c r="C125" s="45" t="s">
        <v>46</v>
      </c>
      <c r="D125" s="45" t="s">
        <v>12</v>
      </c>
      <c r="E125" s="46">
        <v>11</v>
      </c>
      <c r="F125" s="47">
        <v>930.31</v>
      </c>
      <c r="G125" s="45">
        <f>F125/E125</f>
        <v>84.573636363636354</v>
      </c>
      <c r="H125" s="46">
        <v>6</v>
      </c>
      <c r="I125" s="45">
        <v>46712880</v>
      </c>
      <c r="J125" s="45">
        <f>I125/E125</f>
        <v>4246625.4545454541</v>
      </c>
      <c r="K125" s="45">
        <f>I125/F125</f>
        <v>50212.165837194058</v>
      </c>
      <c r="L125" s="60">
        <f>H125/E125</f>
        <v>0.54545454545454541</v>
      </c>
    </row>
    <row r="126" spans="1:206" x14ac:dyDescent="0.35">
      <c r="A126" s="11"/>
      <c r="B126" s="20"/>
      <c r="C126" s="45" t="s">
        <v>46</v>
      </c>
      <c r="D126" s="45" t="s">
        <v>13</v>
      </c>
      <c r="E126" s="46">
        <v>0</v>
      </c>
      <c r="F126" s="47">
        <v>0</v>
      </c>
      <c r="G126" s="45">
        <v>0</v>
      </c>
      <c r="H126" s="46">
        <v>0</v>
      </c>
      <c r="I126" s="45">
        <v>0</v>
      </c>
      <c r="J126" s="45">
        <v>0</v>
      </c>
      <c r="K126" s="45">
        <v>0</v>
      </c>
      <c r="L126" s="60"/>
    </row>
    <row r="127" spans="1:206" x14ac:dyDescent="0.35">
      <c r="A127" s="11"/>
      <c r="B127" s="20"/>
      <c r="C127" s="45" t="s">
        <v>46</v>
      </c>
      <c r="D127" s="45" t="s">
        <v>57</v>
      </c>
      <c r="E127" s="46">
        <v>0</v>
      </c>
      <c r="F127" s="47">
        <v>0</v>
      </c>
      <c r="G127" s="45">
        <v>0</v>
      </c>
      <c r="H127" s="46">
        <v>0</v>
      </c>
      <c r="I127" s="45">
        <v>0</v>
      </c>
      <c r="J127" s="45">
        <v>0</v>
      </c>
      <c r="K127" s="45">
        <v>0</v>
      </c>
      <c r="L127" s="60"/>
    </row>
    <row r="128" spans="1:206" s="61" customFormat="1" ht="27" x14ac:dyDescent="0.35">
      <c r="A128" s="11"/>
      <c r="B128" s="21"/>
      <c r="C128" s="42"/>
      <c r="D128" s="42" t="s">
        <v>93</v>
      </c>
      <c r="E128" s="43">
        <f>E122+E123+E127+E124+E125+E126</f>
        <v>62</v>
      </c>
      <c r="F128" s="44">
        <f>F122+F123+F127+F124+F125+F126</f>
        <v>2969.0099999999998</v>
      </c>
      <c r="G128" s="43"/>
      <c r="H128" s="43">
        <f>H122+H123+H127+H124+H125+H126</f>
        <v>45</v>
      </c>
      <c r="I128" s="42">
        <f>I122+I123+I127+I124+I125+I126</f>
        <v>170007147</v>
      </c>
      <c r="J128" s="42"/>
      <c r="K128" s="42"/>
      <c r="L128" s="60"/>
    </row>
    <row r="129" spans="1:206" s="61" customFormat="1" ht="13.5" x14ac:dyDescent="0.35">
      <c r="A129" s="11"/>
      <c r="B129" s="16" t="s">
        <v>133</v>
      </c>
      <c r="C129" s="45" t="s">
        <v>38</v>
      </c>
      <c r="D129" s="45" t="s">
        <v>45</v>
      </c>
      <c r="E129" s="46">
        <v>0</v>
      </c>
      <c r="F129" s="47">
        <v>0</v>
      </c>
      <c r="G129" s="45">
        <v>0</v>
      </c>
      <c r="H129" s="46">
        <v>0</v>
      </c>
      <c r="I129" s="45">
        <v>0</v>
      </c>
      <c r="J129" s="45">
        <v>0</v>
      </c>
      <c r="K129" s="45">
        <v>0</v>
      </c>
      <c r="L129" s="60"/>
    </row>
    <row r="130" spans="1:206" s="61" customFormat="1" ht="13.5" x14ac:dyDescent="0.35">
      <c r="A130" s="11"/>
      <c r="B130" s="20"/>
      <c r="C130" s="45" t="s">
        <v>38</v>
      </c>
      <c r="D130" s="45" t="s">
        <v>10</v>
      </c>
      <c r="E130" s="46">
        <v>12</v>
      </c>
      <c r="F130" s="47">
        <v>472.79</v>
      </c>
      <c r="G130" s="45">
        <f>F130/E130</f>
        <v>39.399166666666666</v>
      </c>
      <c r="H130" s="46">
        <v>3</v>
      </c>
      <c r="I130" s="45">
        <v>39819855</v>
      </c>
      <c r="J130" s="45">
        <f>I130/E130</f>
        <v>3318321.25</v>
      </c>
      <c r="K130" s="45">
        <f>I130/F130</f>
        <v>84223.132891981644</v>
      </c>
      <c r="L130" s="60">
        <f>H130/E130</f>
        <v>0.25</v>
      </c>
    </row>
    <row r="131" spans="1:206" s="61" customFormat="1" ht="13.5" x14ac:dyDescent="0.35">
      <c r="A131" s="11"/>
      <c r="B131" s="20"/>
      <c r="C131" s="45" t="s">
        <v>38</v>
      </c>
      <c r="D131" s="45" t="s">
        <v>11</v>
      </c>
      <c r="E131" s="46">
        <v>3</v>
      </c>
      <c r="F131" s="47">
        <v>190.8</v>
      </c>
      <c r="G131" s="45">
        <f>F131/E131</f>
        <v>63.6</v>
      </c>
      <c r="H131" s="46">
        <v>1</v>
      </c>
      <c r="I131" s="45">
        <v>15454800</v>
      </c>
      <c r="J131" s="45">
        <f>I131/E131</f>
        <v>5151600</v>
      </c>
      <c r="K131" s="45">
        <f>I131/F131</f>
        <v>81000</v>
      </c>
      <c r="L131" s="60">
        <f>H131/E131</f>
        <v>0.33333333333333331</v>
      </c>
    </row>
    <row r="132" spans="1:206" s="61" customFormat="1" ht="13.5" x14ac:dyDescent="0.35">
      <c r="A132" s="11"/>
      <c r="B132" s="20"/>
      <c r="C132" s="45" t="s">
        <v>38</v>
      </c>
      <c r="D132" s="45" t="s">
        <v>12</v>
      </c>
      <c r="E132" s="46">
        <v>0</v>
      </c>
      <c r="F132" s="47">
        <v>0</v>
      </c>
      <c r="G132" s="45">
        <v>0</v>
      </c>
      <c r="H132" s="46">
        <v>0</v>
      </c>
      <c r="I132" s="45">
        <v>0</v>
      </c>
      <c r="J132" s="45">
        <v>0</v>
      </c>
      <c r="K132" s="45">
        <v>0</v>
      </c>
      <c r="L132" s="60"/>
    </row>
    <row r="133" spans="1:206" s="61" customFormat="1" ht="24" customHeight="1" x14ac:dyDescent="0.35">
      <c r="A133" s="11"/>
      <c r="B133" s="21"/>
      <c r="C133" s="42"/>
      <c r="D133" s="42" t="s">
        <v>60</v>
      </c>
      <c r="E133" s="43">
        <f>E132+E129+E130+E131</f>
        <v>15</v>
      </c>
      <c r="F133" s="44">
        <f>F132+F129+F130+F131</f>
        <v>663.59</v>
      </c>
      <c r="G133" s="43"/>
      <c r="H133" s="43">
        <f>H132+H129+H130+H131</f>
        <v>4</v>
      </c>
      <c r="I133" s="42">
        <f>I132+I129+I130+I131</f>
        <v>55274655</v>
      </c>
      <c r="J133" s="42"/>
      <c r="K133" s="42"/>
      <c r="L133" s="60"/>
    </row>
    <row r="134" spans="1:206" s="61" customFormat="1" ht="13.5" x14ac:dyDescent="0.35">
      <c r="A134" s="11"/>
      <c r="B134" s="16" t="s">
        <v>136</v>
      </c>
      <c r="C134" s="45" t="s">
        <v>38</v>
      </c>
      <c r="D134" s="45" t="s">
        <v>10</v>
      </c>
      <c r="E134" s="46">
        <v>7</v>
      </c>
      <c r="F134" s="47">
        <v>297.2</v>
      </c>
      <c r="G134" s="45">
        <f>F134/E134</f>
        <v>42.457142857142856</v>
      </c>
      <c r="H134" s="46">
        <v>2</v>
      </c>
      <c r="I134" s="45">
        <v>32084300</v>
      </c>
      <c r="J134" s="45">
        <f>I134/E134</f>
        <v>4583471.4285714282</v>
      </c>
      <c r="K134" s="45">
        <f>I134/F134</f>
        <v>107955.24899057874</v>
      </c>
      <c r="L134" s="60">
        <f>H134/E134</f>
        <v>0.2857142857142857</v>
      </c>
    </row>
    <row r="135" spans="1:206" s="61" customFormat="1" ht="13.5" x14ac:dyDescent="0.35">
      <c r="A135" s="11"/>
      <c r="B135" s="20"/>
      <c r="C135" s="45" t="s">
        <v>38</v>
      </c>
      <c r="D135" s="45" t="s">
        <v>11</v>
      </c>
      <c r="E135" s="46">
        <v>1</v>
      </c>
      <c r="F135" s="47">
        <v>70.5</v>
      </c>
      <c r="G135" s="45">
        <f>F135/E135</f>
        <v>70.5</v>
      </c>
      <c r="H135" s="46">
        <v>0</v>
      </c>
      <c r="I135" s="45">
        <v>6979500</v>
      </c>
      <c r="J135" s="45">
        <f>I135/E135</f>
        <v>6979500</v>
      </c>
      <c r="K135" s="45">
        <f>I135/F135</f>
        <v>99000</v>
      </c>
      <c r="L135" s="60"/>
    </row>
    <row r="136" spans="1:206" s="61" customFormat="1" ht="13.5" x14ac:dyDescent="0.35">
      <c r="A136" s="11"/>
      <c r="B136" s="20"/>
      <c r="C136" s="45" t="s">
        <v>38</v>
      </c>
      <c r="D136" s="45" t="s">
        <v>12</v>
      </c>
      <c r="E136" s="46">
        <v>0</v>
      </c>
      <c r="F136" s="47">
        <v>0</v>
      </c>
      <c r="G136" s="45">
        <v>0</v>
      </c>
      <c r="H136" s="46">
        <v>0</v>
      </c>
      <c r="I136" s="45">
        <v>0</v>
      </c>
      <c r="J136" s="45">
        <v>0</v>
      </c>
      <c r="K136" s="45">
        <v>0</v>
      </c>
      <c r="L136" s="60"/>
    </row>
    <row r="137" spans="1:206" s="61" customFormat="1" ht="13.5" x14ac:dyDescent="0.35">
      <c r="A137" s="11"/>
      <c r="B137" s="20"/>
      <c r="C137" s="45" t="s">
        <v>38</v>
      </c>
      <c r="D137" s="45" t="s">
        <v>13</v>
      </c>
      <c r="E137" s="46">
        <v>0</v>
      </c>
      <c r="F137" s="47">
        <v>0</v>
      </c>
      <c r="G137" s="45">
        <v>0</v>
      </c>
      <c r="H137" s="46">
        <v>0</v>
      </c>
      <c r="I137" s="45">
        <v>0</v>
      </c>
      <c r="J137" s="45">
        <v>0</v>
      </c>
      <c r="K137" s="45">
        <v>0</v>
      </c>
      <c r="L137" s="60"/>
    </row>
    <row r="138" spans="1:206" s="61" customFormat="1" ht="27" x14ac:dyDescent="0.35">
      <c r="A138" s="11"/>
      <c r="B138" s="21"/>
      <c r="C138" s="42"/>
      <c r="D138" s="42" t="s">
        <v>56</v>
      </c>
      <c r="E138" s="43">
        <f>E134+E137+E135+E136</f>
        <v>8</v>
      </c>
      <c r="F138" s="44">
        <f>F134+F137+F135+F136</f>
        <v>367.7</v>
      </c>
      <c r="G138" s="43"/>
      <c r="H138" s="43">
        <f>H134+H137+H135+H136</f>
        <v>2</v>
      </c>
      <c r="I138" s="42">
        <f>I134+I137+I135+I136</f>
        <v>39063800</v>
      </c>
      <c r="J138" s="42"/>
      <c r="K138" s="42"/>
      <c r="L138" s="60"/>
    </row>
    <row r="139" spans="1:206" s="23" customFormat="1" x14ac:dyDescent="0.35">
      <c r="A139" s="12"/>
      <c r="B139" s="5" t="s">
        <v>15</v>
      </c>
      <c r="C139" s="35"/>
      <c r="D139" s="35"/>
      <c r="E139" s="34">
        <f>E128+E138+E133</f>
        <v>85</v>
      </c>
      <c r="F139" s="62">
        <f>F128+F138+F133</f>
        <v>4000.2999999999997</v>
      </c>
      <c r="G139" s="34"/>
      <c r="H139" s="34">
        <f>H128+H138+H133</f>
        <v>51</v>
      </c>
      <c r="I139" s="35">
        <f>I128+I138+I133</f>
        <v>264345602</v>
      </c>
      <c r="J139" s="35"/>
      <c r="K139" s="35"/>
      <c r="L139" s="63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</row>
    <row r="140" spans="1:206" x14ac:dyDescent="0.35">
      <c r="A140" s="10" t="s">
        <v>16</v>
      </c>
      <c r="B140" s="16" t="s">
        <v>123</v>
      </c>
      <c r="C140" s="36" t="s">
        <v>25</v>
      </c>
      <c r="D140" s="17" t="s">
        <v>10</v>
      </c>
      <c r="E140" s="18">
        <v>11</v>
      </c>
      <c r="F140" s="40">
        <v>323.60000000000002</v>
      </c>
      <c r="G140" s="17">
        <f>F140/E140</f>
        <v>29.418181818181822</v>
      </c>
      <c r="H140" s="64">
        <v>5</v>
      </c>
      <c r="I140" s="17">
        <v>23607504</v>
      </c>
      <c r="J140" s="17">
        <f>I140/E140</f>
        <v>2146136.7272727271</v>
      </c>
      <c r="K140" s="17">
        <f>I140/F140</f>
        <v>72952.731767614328</v>
      </c>
      <c r="L140" s="19">
        <f>H140/E140</f>
        <v>0.45454545454545453</v>
      </c>
    </row>
    <row r="141" spans="1:206" x14ac:dyDescent="0.35">
      <c r="A141" s="11"/>
      <c r="B141" s="20"/>
      <c r="C141" s="36" t="s">
        <v>25</v>
      </c>
      <c r="D141" s="17" t="s">
        <v>11</v>
      </c>
      <c r="E141" s="18">
        <v>5</v>
      </c>
      <c r="F141" s="40">
        <v>243</v>
      </c>
      <c r="G141" s="17">
        <f>F141/E141</f>
        <v>48.6</v>
      </c>
      <c r="H141" s="64">
        <v>5</v>
      </c>
      <c r="I141" s="17">
        <v>17032000</v>
      </c>
      <c r="J141" s="17">
        <f>I141/E141</f>
        <v>3406400</v>
      </c>
      <c r="K141" s="17">
        <f>I141/F141</f>
        <v>70090.534979423872</v>
      </c>
      <c r="L141" s="19">
        <f>H141/E141</f>
        <v>1</v>
      </c>
    </row>
    <row r="142" spans="1:206" x14ac:dyDescent="0.35">
      <c r="A142" s="11"/>
      <c r="B142" s="20"/>
      <c r="C142" s="36" t="s">
        <v>25</v>
      </c>
      <c r="D142" s="17" t="s">
        <v>12</v>
      </c>
      <c r="E142" s="18">
        <v>2</v>
      </c>
      <c r="F142" s="40">
        <v>136.69999999999999</v>
      </c>
      <c r="G142" s="17">
        <f>F142/E142</f>
        <v>68.349999999999994</v>
      </c>
      <c r="H142" s="64">
        <v>2</v>
      </c>
      <c r="I142" s="17">
        <v>9233800</v>
      </c>
      <c r="J142" s="17">
        <f>I142/E142</f>
        <v>4616900</v>
      </c>
      <c r="K142" s="17">
        <f>I142/F142</f>
        <v>67547.91514264814</v>
      </c>
      <c r="L142" s="19">
        <f>H142/E142</f>
        <v>1</v>
      </c>
    </row>
    <row r="143" spans="1:206" x14ac:dyDescent="0.35">
      <c r="A143" s="11"/>
      <c r="B143" s="20"/>
      <c r="C143" s="36" t="s">
        <v>25</v>
      </c>
      <c r="D143" s="17" t="s">
        <v>57</v>
      </c>
      <c r="E143" s="18">
        <v>0</v>
      </c>
      <c r="F143" s="40">
        <v>0</v>
      </c>
      <c r="G143" s="17">
        <v>0</v>
      </c>
      <c r="H143" s="64">
        <v>0</v>
      </c>
      <c r="I143" s="17">
        <v>0</v>
      </c>
      <c r="J143" s="17">
        <v>0</v>
      </c>
      <c r="K143" s="17">
        <v>0</v>
      </c>
      <c r="L143" s="19"/>
    </row>
    <row r="144" spans="1:206" ht="27" x14ac:dyDescent="0.35">
      <c r="A144" s="11"/>
      <c r="B144" s="21"/>
      <c r="C144" s="17"/>
      <c r="D144" s="25" t="s">
        <v>22</v>
      </c>
      <c r="E144" s="26">
        <f>E140+E143+E141+E142</f>
        <v>18</v>
      </c>
      <c r="F144" s="39">
        <f>F140+F143+F141+F142</f>
        <v>703.3</v>
      </c>
      <c r="G144" s="25"/>
      <c r="H144" s="65">
        <f>H140+H143+H141+H142</f>
        <v>12</v>
      </c>
      <c r="I144" s="25">
        <f>I140+I143+I141+I142</f>
        <v>49873304</v>
      </c>
      <c r="J144" s="25"/>
      <c r="K144" s="25"/>
      <c r="L144" s="19"/>
    </row>
    <row r="145" spans="1:206" ht="15.75" customHeight="1" x14ac:dyDescent="0.35">
      <c r="A145" s="11"/>
      <c r="B145" s="16" t="s">
        <v>127</v>
      </c>
      <c r="C145" s="17" t="s">
        <v>24</v>
      </c>
      <c r="D145" s="17" t="s">
        <v>137</v>
      </c>
      <c r="E145" s="18">
        <v>2</v>
      </c>
      <c r="F145" s="40">
        <v>57.84</v>
      </c>
      <c r="G145" s="17">
        <f>F145/E145</f>
        <v>28.92</v>
      </c>
      <c r="H145" s="64">
        <v>2</v>
      </c>
      <c r="I145" s="17">
        <v>5218600</v>
      </c>
      <c r="J145" s="17">
        <f>I145/E145</f>
        <v>2609300</v>
      </c>
      <c r="K145" s="17">
        <f>I145/F145</f>
        <v>90224.757952973712</v>
      </c>
      <c r="L145" s="19">
        <f>H145/E145</f>
        <v>1</v>
      </c>
    </row>
    <row r="146" spans="1:206" ht="18" customHeight="1" x14ac:dyDescent="0.35">
      <c r="A146" s="11"/>
      <c r="B146" s="20"/>
      <c r="C146" s="17" t="s">
        <v>24</v>
      </c>
      <c r="D146" s="17" t="s">
        <v>10</v>
      </c>
      <c r="E146" s="18">
        <v>0</v>
      </c>
      <c r="F146" s="40">
        <v>0</v>
      </c>
      <c r="G146" s="17">
        <v>0</v>
      </c>
      <c r="H146" s="64">
        <v>0</v>
      </c>
      <c r="I146" s="17">
        <v>0</v>
      </c>
      <c r="J146" s="17">
        <v>0</v>
      </c>
      <c r="K146" s="17">
        <v>0</v>
      </c>
      <c r="L146" s="19"/>
    </row>
    <row r="147" spans="1:206" ht="18" customHeight="1" x14ac:dyDescent="0.35">
      <c r="A147" s="11"/>
      <c r="B147" s="20"/>
      <c r="C147" s="17" t="s">
        <v>24</v>
      </c>
      <c r="D147" s="17" t="s">
        <v>11</v>
      </c>
      <c r="E147" s="18">
        <v>0</v>
      </c>
      <c r="F147" s="40">
        <v>0</v>
      </c>
      <c r="G147" s="17">
        <v>0</v>
      </c>
      <c r="H147" s="64">
        <v>0</v>
      </c>
      <c r="I147" s="17">
        <v>0</v>
      </c>
      <c r="J147" s="17">
        <v>0</v>
      </c>
      <c r="K147" s="17">
        <v>0</v>
      </c>
      <c r="L147" s="19"/>
    </row>
    <row r="148" spans="1:206" ht="20.25" customHeight="1" x14ac:dyDescent="0.35">
      <c r="A148" s="11"/>
      <c r="B148" s="20"/>
      <c r="C148" s="17" t="s">
        <v>24</v>
      </c>
      <c r="D148" s="17" t="s">
        <v>12</v>
      </c>
      <c r="E148" s="18">
        <v>0</v>
      </c>
      <c r="F148" s="40">
        <v>0</v>
      </c>
      <c r="G148" s="17">
        <v>0</v>
      </c>
      <c r="H148" s="64">
        <v>0</v>
      </c>
      <c r="I148" s="17">
        <v>0</v>
      </c>
      <c r="J148" s="17">
        <v>0</v>
      </c>
      <c r="K148" s="17">
        <v>0</v>
      </c>
      <c r="L148" s="19"/>
    </row>
    <row r="149" spans="1:206" ht="19.5" customHeight="1" x14ac:dyDescent="0.35">
      <c r="A149" s="11"/>
      <c r="B149" s="20"/>
      <c r="C149" s="17" t="s">
        <v>24</v>
      </c>
      <c r="D149" s="17" t="s">
        <v>13</v>
      </c>
      <c r="E149" s="18">
        <v>0</v>
      </c>
      <c r="F149" s="40">
        <v>0</v>
      </c>
      <c r="G149" s="17">
        <v>0</v>
      </c>
      <c r="H149" s="64">
        <v>0</v>
      </c>
      <c r="I149" s="17">
        <v>0</v>
      </c>
      <c r="J149" s="17">
        <v>0</v>
      </c>
      <c r="K149" s="17">
        <v>0</v>
      </c>
      <c r="L149" s="19"/>
    </row>
    <row r="150" spans="1:206" ht="34.5" customHeight="1" x14ac:dyDescent="0.35">
      <c r="A150" s="11"/>
      <c r="B150" s="21"/>
      <c r="C150" s="17"/>
      <c r="D150" s="25" t="s">
        <v>128</v>
      </c>
      <c r="E150" s="26">
        <f>E145+E148+E149+E146+E147</f>
        <v>2</v>
      </c>
      <c r="F150" s="39">
        <f>F145+F148+F149+F146+F147</f>
        <v>57.84</v>
      </c>
      <c r="G150" s="25"/>
      <c r="H150" s="65">
        <f>H145+H148+H149+H146+H147</f>
        <v>2</v>
      </c>
      <c r="I150" s="25">
        <f>I145+I148+I149+I146+I147</f>
        <v>5218600</v>
      </c>
      <c r="J150" s="25"/>
      <c r="K150" s="25"/>
      <c r="L150" s="19"/>
    </row>
    <row r="151" spans="1:206" x14ac:dyDescent="0.35">
      <c r="A151" s="11"/>
      <c r="B151" s="16" t="s">
        <v>81</v>
      </c>
      <c r="C151" s="17" t="s">
        <v>38</v>
      </c>
      <c r="D151" s="17" t="s">
        <v>10</v>
      </c>
      <c r="E151" s="18">
        <v>0</v>
      </c>
      <c r="F151" s="40">
        <v>0</v>
      </c>
      <c r="G151" s="17">
        <v>0</v>
      </c>
      <c r="H151" s="64">
        <v>0</v>
      </c>
      <c r="I151" s="17">
        <v>0</v>
      </c>
      <c r="J151" s="17">
        <v>0</v>
      </c>
      <c r="K151" s="17">
        <v>0</v>
      </c>
      <c r="L151" s="19"/>
    </row>
    <row r="152" spans="1:206" x14ac:dyDescent="0.35">
      <c r="A152" s="11"/>
      <c r="B152" s="20"/>
      <c r="C152" s="17" t="s">
        <v>38</v>
      </c>
      <c r="D152" s="17" t="s">
        <v>11</v>
      </c>
      <c r="E152" s="18">
        <v>0</v>
      </c>
      <c r="F152" s="40">
        <v>0</v>
      </c>
      <c r="G152" s="17">
        <v>0</v>
      </c>
      <c r="H152" s="64">
        <v>0</v>
      </c>
      <c r="I152" s="17">
        <v>0</v>
      </c>
      <c r="J152" s="17">
        <v>0</v>
      </c>
      <c r="K152" s="17">
        <v>0</v>
      </c>
      <c r="L152" s="19"/>
    </row>
    <row r="153" spans="1:206" x14ac:dyDescent="0.35">
      <c r="A153" s="11"/>
      <c r="B153" s="20"/>
      <c r="C153" s="17" t="s">
        <v>38</v>
      </c>
      <c r="D153" s="17" t="s">
        <v>12</v>
      </c>
      <c r="E153" s="18">
        <v>0</v>
      </c>
      <c r="F153" s="40">
        <v>0</v>
      </c>
      <c r="G153" s="17">
        <v>0</v>
      </c>
      <c r="H153" s="64">
        <v>0</v>
      </c>
      <c r="I153" s="17">
        <v>0</v>
      </c>
      <c r="J153" s="17">
        <v>0</v>
      </c>
      <c r="K153" s="17">
        <v>0</v>
      </c>
      <c r="L153" s="19"/>
    </row>
    <row r="154" spans="1:206" x14ac:dyDescent="0.35">
      <c r="A154" s="11"/>
      <c r="B154" s="20"/>
      <c r="C154" s="17" t="s">
        <v>38</v>
      </c>
      <c r="D154" s="17" t="s">
        <v>13</v>
      </c>
      <c r="E154" s="18">
        <v>0</v>
      </c>
      <c r="F154" s="40">
        <v>0</v>
      </c>
      <c r="G154" s="17">
        <v>0</v>
      </c>
      <c r="H154" s="64">
        <v>0</v>
      </c>
      <c r="I154" s="17">
        <v>0</v>
      </c>
      <c r="J154" s="17">
        <v>0</v>
      </c>
      <c r="K154" s="17">
        <v>0</v>
      </c>
      <c r="L154" s="19"/>
    </row>
    <row r="155" spans="1:206" x14ac:dyDescent="0.35">
      <c r="A155" s="11"/>
      <c r="B155" s="20"/>
      <c r="C155" s="17" t="s">
        <v>38</v>
      </c>
      <c r="D155" s="17" t="s">
        <v>83</v>
      </c>
      <c r="E155" s="18">
        <v>0</v>
      </c>
      <c r="F155" s="40">
        <v>0</v>
      </c>
      <c r="G155" s="17">
        <v>0</v>
      </c>
      <c r="H155" s="64">
        <v>0</v>
      </c>
      <c r="I155" s="17">
        <v>0</v>
      </c>
      <c r="J155" s="17">
        <v>0</v>
      </c>
      <c r="K155" s="17">
        <v>0</v>
      </c>
      <c r="L155" s="19"/>
    </row>
    <row r="156" spans="1:206" s="66" customFormat="1" ht="27" x14ac:dyDescent="0.35">
      <c r="A156" s="11"/>
      <c r="B156" s="21"/>
      <c r="C156" s="25"/>
      <c r="D156" s="25" t="s">
        <v>59</v>
      </c>
      <c r="E156" s="26">
        <f>E151+E154+E155+E152+E153</f>
        <v>0</v>
      </c>
      <c r="F156" s="39">
        <f>F151+F154+F155+F152+F153</f>
        <v>0</v>
      </c>
      <c r="G156" s="26"/>
      <c r="H156" s="65">
        <f>H151+H154+H155+H152+H153</f>
        <v>0</v>
      </c>
      <c r="I156" s="25">
        <f>I151+I154+I155+I152+I153</f>
        <v>0</v>
      </c>
      <c r="J156" s="25"/>
      <c r="K156" s="25"/>
      <c r="L156" s="19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1"/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  <c r="CD156" s="61"/>
      <c r="CE156" s="61"/>
      <c r="CF156" s="61"/>
      <c r="CG156" s="61"/>
      <c r="CH156" s="61"/>
      <c r="CI156" s="61"/>
      <c r="CJ156" s="61"/>
      <c r="CK156" s="61"/>
      <c r="CL156" s="61"/>
      <c r="CM156" s="61"/>
      <c r="CN156" s="61"/>
      <c r="CO156" s="61"/>
      <c r="CP156" s="61"/>
      <c r="CQ156" s="61"/>
      <c r="CR156" s="61"/>
      <c r="CS156" s="61"/>
      <c r="CT156" s="61"/>
      <c r="CU156" s="61"/>
      <c r="CV156" s="61"/>
      <c r="CW156" s="61"/>
      <c r="CX156" s="61"/>
      <c r="CY156" s="61"/>
      <c r="CZ156" s="61"/>
      <c r="DA156" s="61"/>
      <c r="DB156" s="61"/>
      <c r="DC156" s="61"/>
      <c r="DD156" s="61"/>
      <c r="DE156" s="61"/>
      <c r="DF156" s="61"/>
      <c r="DG156" s="61"/>
      <c r="DH156" s="61"/>
      <c r="DI156" s="61"/>
      <c r="DJ156" s="61"/>
      <c r="DK156" s="61"/>
      <c r="DL156" s="61"/>
      <c r="DM156" s="61"/>
      <c r="DN156" s="61"/>
      <c r="DO156" s="61"/>
      <c r="DP156" s="61"/>
      <c r="DQ156" s="61"/>
      <c r="DR156" s="61"/>
      <c r="DS156" s="61"/>
      <c r="DT156" s="61"/>
      <c r="DU156" s="61"/>
      <c r="DV156" s="61"/>
      <c r="DW156" s="61"/>
      <c r="DX156" s="61"/>
      <c r="DY156" s="61"/>
      <c r="DZ156" s="61"/>
      <c r="EA156" s="61"/>
      <c r="EB156" s="61"/>
      <c r="EC156" s="61"/>
      <c r="ED156" s="61"/>
      <c r="EE156" s="61"/>
      <c r="EF156" s="61"/>
      <c r="EG156" s="61"/>
      <c r="EH156" s="61"/>
      <c r="EI156" s="61"/>
      <c r="EJ156" s="61"/>
      <c r="EK156" s="61"/>
      <c r="EL156" s="61"/>
      <c r="EM156" s="61"/>
      <c r="EN156" s="61"/>
      <c r="EO156" s="61"/>
      <c r="EP156" s="61"/>
      <c r="EQ156" s="61"/>
      <c r="ER156" s="61"/>
      <c r="ES156" s="61"/>
      <c r="ET156" s="61"/>
      <c r="EU156" s="61"/>
      <c r="EV156" s="61"/>
      <c r="EW156" s="61"/>
      <c r="EX156" s="61"/>
      <c r="EY156" s="61"/>
      <c r="EZ156" s="61"/>
      <c r="FA156" s="61"/>
      <c r="FB156" s="61"/>
      <c r="FC156" s="61"/>
      <c r="FD156" s="61"/>
      <c r="FE156" s="61"/>
      <c r="FF156" s="61"/>
      <c r="FG156" s="61"/>
      <c r="FH156" s="61"/>
      <c r="FI156" s="61"/>
      <c r="FJ156" s="61"/>
      <c r="FK156" s="61"/>
      <c r="FL156" s="61"/>
      <c r="FM156" s="61"/>
      <c r="FN156" s="61"/>
      <c r="FO156" s="61"/>
      <c r="FP156" s="61"/>
      <c r="FQ156" s="61"/>
      <c r="FR156" s="61"/>
      <c r="FS156" s="61"/>
      <c r="FT156" s="61"/>
      <c r="FU156" s="61"/>
      <c r="FV156" s="61"/>
      <c r="FW156" s="61"/>
      <c r="FX156" s="61"/>
      <c r="FY156" s="61"/>
      <c r="FZ156" s="61"/>
      <c r="GA156" s="61"/>
      <c r="GB156" s="61"/>
      <c r="GC156" s="61"/>
      <c r="GD156" s="61"/>
      <c r="GE156" s="61"/>
      <c r="GF156" s="61"/>
      <c r="GG156" s="61"/>
      <c r="GH156" s="61"/>
      <c r="GI156" s="61"/>
      <c r="GJ156" s="61"/>
      <c r="GK156" s="61"/>
      <c r="GL156" s="61"/>
      <c r="GM156" s="61"/>
      <c r="GN156" s="61"/>
      <c r="GO156" s="61"/>
      <c r="GP156" s="61"/>
      <c r="GQ156" s="61"/>
      <c r="GR156" s="61"/>
      <c r="GS156" s="61"/>
      <c r="GT156" s="61"/>
      <c r="GU156" s="61"/>
      <c r="GV156" s="61"/>
      <c r="GW156" s="61"/>
      <c r="GX156" s="61"/>
    </row>
    <row r="157" spans="1:206" x14ac:dyDescent="0.35">
      <c r="A157" s="11"/>
      <c r="B157" s="16" t="s">
        <v>44</v>
      </c>
      <c r="C157" s="36" t="s">
        <v>26</v>
      </c>
      <c r="D157" s="17" t="s">
        <v>10</v>
      </c>
      <c r="E157" s="18">
        <v>48</v>
      </c>
      <c r="F157" s="40">
        <v>1411.81</v>
      </c>
      <c r="G157" s="17">
        <f>F157/E157</f>
        <v>29.412708333333331</v>
      </c>
      <c r="H157" s="64">
        <v>34</v>
      </c>
      <c r="I157" s="17">
        <v>95860554</v>
      </c>
      <c r="J157" s="17">
        <f>I157/E157</f>
        <v>1997094.875</v>
      </c>
      <c r="K157" s="17">
        <f>I157/F157</f>
        <v>67899.047322231752</v>
      </c>
      <c r="L157" s="19">
        <f>H157/E157</f>
        <v>0.70833333333333337</v>
      </c>
    </row>
    <row r="158" spans="1:206" x14ac:dyDescent="0.35">
      <c r="A158" s="11"/>
      <c r="B158" s="20"/>
      <c r="C158" s="36" t="s">
        <v>26</v>
      </c>
      <c r="D158" s="17" t="s">
        <v>11</v>
      </c>
      <c r="E158" s="18">
        <v>23</v>
      </c>
      <c r="F158" s="40">
        <v>1211.01</v>
      </c>
      <c r="G158" s="17">
        <f>F158/E158</f>
        <v>52.652608695652177</v>
      </c>
      <c r="H158" s="64">
        <v>19</v>
      </c>
      <c r="I158" s="17">
        <v>77159220</v>
      </c>
      <c r="J158" s="17">
        <f>I158/E158</f>
        <v>3354748.6956521738</v>
      </c>
      <c r="K158" s="17">
        <f>I158/F158</f>
        <v>63714.767012658856</v>
      </c>
      <c r="L158" s="19">
        <f>H158/E158</f>
        <v>0.82608695652173914</v>
      </c>
    </row>
    <row r="159" spans="1:206" x14ac:dyDescent="0.35">
      <c r="A159" s="11"/>
      <c r="B159" s="20"/>
      <c r="C159" s="36" t="s">
        <v>26</v>
      </c>
      <c r="D159" s="17" t="s">
        <v>12</v>
      </c>
      <c r="E159" s="18">
        <v>0</v>
      </c>
      <c r="F159" s="40">
        <v>0</v>
      </c>
      <c r="G159" s="17">
        <v>0</v>
      </c>
      <c r="H159" s="64">
        <v>0</v>
      </c>
      <c r="I159" s="17">
        <v>0</v>
      </c>
      <c r="J159" s="17">
        <v>0</v>
      </c>
      <c r="K159" s="17">
        <v>0</v>
      </c>
      <c r="L159" s="19"/>
    </row>
    <row r="160" spans="1:206" x14ac:dyDescent="0.35">
      <c r="A160" s="11"/>
      <c r="B160" s="20"/>
      <c r="C160" s="36" t="s">
        <v>26</v>
      </c>
      <c r="D160" s="17" t="s">
        <v>57</v>
      </c>
      <c r="E160" s="18">
        <v>0</v>
      </c>
      <c r="F160" s="40">
        <v>0</v>
      </c>
      <c r="G160" s="17">
        <v>0</v>
      </c>
      <c r="H160" s="64">
        <v>0</v>
      </c>
      <c r="I160" s="17">
        <v>0</v>
      </c>
      <c r="J160" s="17">
        <v>0</v>
      </c>
      <c r="K160" s="17">
        <v>0</v>
      </c>
      <c r="L160" s="19"/>
    </row>
    <row r="161" spans="1:206" x14ac:dyDescent="0.35">
      <c r="A161" s="11"/>
      <c r="B161" s="20"/>
      <c r="C161" s="36" t="s">
        <v>26</v>
      </c>
      <c r="D161" s="17" t="s">
        <v>55</v>
      </c>
      <c r="E161" s="18">
        <v>0</v>
      </c>
      <c r="F161" s="40">
        <v>0</v>
      </c>
      <c r="G161" s="17">
        <v>0</v>
      </c>
      <c r="H161" s="64">
        <v>0</v>
      </c>
      <c r="I161" s="17">
        <v>0</v>
      </c>
      <c r="J161" s="17">
        <v>0</v>
      </c>
      <c r="K161" s="17">
        <v>0</v>
      </c>
      <c r="L161" s="19"/>
    </row>
    <row r="162" spans="1:206" ht="27" x14ac:dyDescent="0.35">
      <c r="A162" s="11"/>
      <c r="B162" s="21"/>
      <c r="C162" s="17"/>
      <c r="D162" s="25" t="s">
        <v>43</v>
      </c>
      <c r="E162" s="67">
        <f>E157+E161+E158+E159+E160</f>
        <v>71</v>
      </c>
      <c r="F162" s="68">
        <f>F157+F161+F158+F159+F160</f>
        <v>2622.8199999999997</v>
      </c>
      <c r="G162" s="67"/>
      <c r="H162" s="69">
        <f>H157+H161+H158+H159+H160</f>
        <v>53</v>
      </c>
      <c r="I162" s="58">
        <f>I157+I161+I158+I159+I160</f>
        <v>173019774</v>
      </c>
      <c r="J162" s="58"/>
      <c r="K162" s="58"/>
      <c r="L162" s="19"/>
    </row>
    <row r="163" spans="1:206" s="23" customFormat="1" x14ac:dyDescent="0.35">
      <c r="A163" s="12"/>
      <c r="B163" s="5" t="s">
        <v>15</v>
      </c>
      <c r="C163" s="5"/>
      <c r="D163" s="5"/>
      <c r="E163" s="6">
        <f>E144+E156+E162+E150</f>
        <v>91</v>
      </c>
      <c r="F163" s="7">
        <f>F144+F156+F162+F150</f>
        <v>3383.96</v>
      </c>
      <c r="G163" s="6"/>
      <c r="H163" s="8">
        <f>H144+H156+H162+H150</f>
        <v>67</v>
      </c>
      <c r="I163" s="5">
        <f>I144+I156+I162+I150</f>
        <v>228111678</v>
      </c>
      <c r="J163" s="5"/>
      <c r="K163" s="5"/>
      <c r="L163" s="9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</row>
    <row r="164" spans="1:206" ht="21.75" customHeight="1" x14ac:dyDescent="0.35">
      <c r="A164" s="11" t="s">
        <v>63</v>
      </c>
      <c r="B164" s="16" t="s">
        <v>132</v>
      </c>
      <c r="C164" s="36" t="s">
        <v>27</v>
      </c>
      <c r="D164" s="17" t="s">
        <v>10</v>
      </c>
      <c r="E164" s="18">
        <v>16</v>
      </c>
      <c r="F164" s="40">
        <f>586.26+37.1</f>
        <v>623.36</v>
      </c>
      <c r="G164" s="17">
        <f>F164/E164</f>
        <v>38.96</v>
      </c>
      <c r="H164" s="64">
        <v>1</v>
      </c>
      <c r="I164" s="17">
        <f>27089166.18+3118920</f>
        <v>30208086.18</v>
      </c>
      <c r="J164" s="17">
        <f>I164/E164</f>
        <v>1888005.38625</v>
      </c>
      <c r="K164" s="17">
        <f>I164/F164</f>
        <v>48460.097183008213</v>
      </c>
      <c r="L164" s="19">
        <f>H164/E164</f>
        <v>6.25E-2</v>
      </c>
    </row>
    <row r="165" spans="1:206" ht="21.75" customHeight="1" x14ac:dyDescent="0.35">
      <c r="A165" s="11"/>
      <c r="B165" s="20"/>
      <c r="C165" s="36" t="s">
        <v>27</v>
      </c>
      <c r="D165" s="17" t="s">
        <v>11</v>
      </c>
      <c r="E165" s="18">
        <v>3</v>
      </c>
      <c r="F165" s="40">
        <v>174.48</v>
      </c>
      <c r="G165" s="17">
        <f>F165/E165</f>
        <v>58.16</v>
      </c>
      <c r="H165" s="64">
        <v>0</v>
      </c>
      <c r="I165" s="17">
        <v>8776020</v>
      </c>
      <c r="J165" s="17">
        <f>I165/E165</f>
        <v>2925340</v>
      </c>
      <c r="K165" s="17">
        <f>I165/F165</f>
        <v>50298.143053645123</v>
      </c>
      <c r="L165" s="19"/>
    </row>
    <row r="166" spans="1:206" ht="30" customHeight="1" x14ac:dyDescent="0.35">
      <c r="A166" s="11"/>
      <c r="B166" s="20"/>
      <c r="C166" s="36" t="s">
        <v>27</v>
      </c>
      <c r="D166" s="17" t="s">
        <v>12</v>
      </c>
      <c r="E166" s="18">
        <v>2</v>
      </c>
      <c r="F166" s="40">
        <v>144.16999999999999</v>
      </c>
      <c r="G166" s="17">
        <f>F166/E166</f>
        <v>72.084999999999994</v>
      </c>
      <c r="H166" s="64">
        <v>0</v>
      </c>
      <c r="I166" s="17">
        <v>7236520</v>
      </c>
      <c r="J166" s="17">
        <f>I166/E166</f>
        <v>3618260</v>
      </c>
      <c r="K166" s="17">
        <f>I166/F166</f>
        <v>50194.353887771387</v>
      </c>
      <c r="L166" s="19"/>
    </row>
    <row r="167" spans="1:206" s="66" customFormat="1" ht="33" customHeight="1" x14ac:dyDescent="0.35">
      <c r="A167" s="11"/>
      <c r="B167" s="21"/>
      <c r="C167" s="70"/>
      <c r="D167" s="25" t="s">
        <v>109</v>
      </c>
      <c r="E167" s="26">
        <f>E164+E165+E166</f>
        <v>21</v>
      </c>
      <c r="F167" s="39">
        <f>F164+F165+F166</f>
        <v>942.01</v>
      </c>
      <c r="G167" s="25"/>
      <c r="H167" s="65">
        <f>H164+H165+H166</f>
        <v>1</v>
      </c>
      <c r="I167" s="25">
        <f>I164+I165+I166</f>
        <v>46220626.18</v>
      </c>
      <c r="J167" s="25"/>
      <c r="K167" s="25"/>
      <c r="L167" s="19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  <c r="CD167" s="61"/>
      <c r="CE167" s="61"/>
      <c r="CF167" s="61"/>
      <c r="CG167" s="61"/>
      <c r="CH167" s="61"/>
      <c r="CI167" s="61"/>
      <c r="CJ167" s="61"/>
      <c r="CK167" s="61"/>
      <c r="CL167" s="61"/>
      <c r="CM167" s="61"/>
      <c r="CN167" s="61"/>
      <c r="CO167" s="61"/>
      <c r="CP167" s="61"/>
      <c r="CQ167" s="61"/>
      <c r="CR167" s="61"/>
      <c r="CS167" s="61"/>
      <c r="CT167" s="61"/>
      <c r="CU167" s="61"/>
      <c r="CV167" s="61"/>
      <c r="CW167" s="61"/>
      <c r="CX167" s="61"/>
      <c r="CY167" s="61"/>
      <c r="CZ167" s="61"/>
      <c r="DA167" s="61"/>
      <c r="DB167" s="61"/>
      <c r="DC167" s="61"/>
      <c r="DD167" s="61"/>
      <c r="DE167" s="61"/>
      <c r="DF167" s="61"/>
      <c r="DG167" s="61"/>
      <c r="DH167" s="61"/>
      <c r="DI167" s="61"/>
      <c r="DJ167" s="61"/>
      <c r="DK167" s="61"/>
      <c r="DL167" s="61"/>
      <c r="DM167" s="61"/>
      <c r="DN167" s="61"/>
      <c r="DO167" s="61"/>
      <c r="DP167" s="61"/>
      <c r="DQ167" s="61"/>
      <c r="DR167" s="61"/>
      <c r="DS167" s="61"/>
      <c r="DT167" s="61"/>
      <c r="DU167" s="61"/>
      <c r="DV167" s="61"/>
      <c r="DW167" s="61"/>
      <c r="DX167" s="61"/>
      <c r="DY167" s="61"/>
      <c r="DZ167" s="61"/>
      <c r="EA167" s="61"/>
      <c r="EB167" s="61"/>
      <c r="EC167" s="61"/>
      <c r="ED167" s="61"/>
      <c r="EE167" s="61"/>
      <c r="EF167" s="61"/>
      <c r="EG167" s="61"/>
      <c r="EH167" s="61"/>
      <c r="EI167" s="61"/>
      <c r="EJ167" s="61"/>
      <c r="EK167" s="61"/>
      <c r="EL167" s="61"/>
      <c r="EM167" s="61"/>
      <c r="EN167" s="61"/>
      <c r="EO167" s="61"/>
      <c r="EP167" s="61"/>
      <c r="EQ167" s="61"/>
      <c r="ER167" s="61"/>
      <c r="ES167" s="61"/>
      <c r="ET167" s="61"/>
      <c r="EU167" s="61"/>
      <c r="EV167" s="61"/>
      <c r="EW167" s="61"/>
      <c r="EX167" s="61"/>
      <c r="EY167" s="61"/>
      <c r="EZ167" s="61"/>
      <c r="FA167" s="61"/>
      <c r="FB167" s="61"/>
      <c r="FC167" s="61"/>
      <c r="FD167" s="61"/>
      <c r="FE167" s="61"/>
      <c r="FF167" s="61"/>
      <c r="FG167" s="61"/>
      <c r="FH167" s="61"/>
      <c r="FI167" s="61"/>
      <c r="FJ167" s="61"/>
      <c r="FK167" s="61"/>
      <c r="FL167" s="61"/>
      <c r="FM167" s="61"/>
      <c r="FN167" s="61"/>
      <c r="FO167" s="61"/>
      <c r="FP167" s="61"/>
      <c r="FQ167" s="61"/>
      <c r="FR167" s="61"/>
      <c r="FS167" s="61"/>
      <c r="FT167" s="61"/>
      <c r="FU167" s="61"/>
      <c r="FV167" s="61"/>
      <c r="FW167" s="61"/>
      <c r="FX167" s="61"/>
      <c r="FY167" s="61"/>
      <c r="FZ167" s="61"/>
      <c r="GA167" s="61"/>
      <c r="GB167" s="61"/>
      <c r="GC167" s="61"/>
      <c r="GD167" s="61"/>
      <c r="GE167" s="61"/>
      <c r="GF167" s="61"/>
      <c r="GG167" s="61"/>
      <c r="GH167" s="61"/>
      <c r="GI167" s="61"/>
      <c r="GJ167" s="61"/>
      <c r="GK167" s="61"/>
      <c r="GL167" s="61"/>
      <c r="GM167" s="61"/>
      <c r="GN167" s="61"/>
      <c r="GO167" s="61"/>
      <c r="GP167" s="61"/>
      <c r="GQ167" s="61"/>
      <c r="GR167" s="61"/>
      <c r="GS167" s="61"/>
      <c r="GT167" s="61"/>
      <c r="GU167" s="61"/>
      <c r="GV167" s="61"/>
      <c r="GW167" s="61"/>
      <c r="GX167" s="61"/>
    </row>
    <row r="168" spans="1:206" s="23" customFormat="1" x14ac:dyDescent="0.35">
      <c r="A168" s="12"/>
      <c r="B168" s="5" t="s">
        <v>15</v>
      </c>
      <c r="C168" s="5"/>
      <c r="D168" s="5"/>
      <c r="E168" s="6">
        <f>E167</f>
        <v>21</v>
      </c>
      <c r="F168" s="7">
        <f>F167</f>
        <v>942.01</v>
      </c>
      <c r="G168" s="6"/>
      <c r="H168" s="8">
        <f>H167</f>
        <v>1</v>
      </c>
      <c r="I168" s="5">
        <f>I167</f>
        <v>46220626.18</v>
      </c>
      <c r="J168" s="5"/>
      <c r="K168" s="5">
        <f>AVERAGE(K164:K166)</f>
        <v>49650.864708141577</v>
      </c>
      <c r="L168" s="9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</row>
    <row r="169" spans="1:206" ht="12.75" customHeight="1" x14ac:dyDescent="0.35">
      <c r="A169" s="11" t="s">
        <v>64</v>
      </c>
      <c r="B169" s="16" t="s">
        <v>65</v>
      </c>
      <c r="C169" s="37" t="s">
        <v>25</v>
      </c>
      <c r="D169" s="37" t="s">
        <v>10</v>
      </c>
      <c r="E169" s="71">
        <v>8</v>
      </c>
      <c r="F169" s="72">
        <v>310.41000000000003</v>
      </c>
      <c r="G169" s="37">
        <f>F169/E169</f>
        <v>38.801250000000003</v>
      </c>
      <c r="H169" s="64">
        <v>8</v>
      </c>
      <c r="I169" s="17">
        <v>24175840</v>
      </c>
      <c r="J169" s="17">
        <f>I169/E169</f>
        <v>3021980</v>
      </c>
      <c r="K169" s="17">
        <f>I169/F169</f>
        <v>77883.573338487797</v>
      </c>
      <c r="L169" s="19"/>
    </row>
    <row r="170" spans="1:206" x14ac:dyDescent="0.35">
      <c r="A170" s="11"/>
      <c r="B170" s="20"/>
      <c r="C170" s="37" t="s">
        <v>25</v>
      </c>
      <c r="D170" s="37" t="s">
        <v>11</v>
      </c>
      <c r="E170" s="71">
        <v>9</v>
      </c>
      <c r="F170" s="72">
        <v>495.73</v>
      </c>
      <c r="G170" s="37">
        <f t="shared" ref="G170:G171" si="5">F170/E170</f>
        <v>55.081111111111113</v>
      </c>
      <c r="H170" s="64">
        <v>8</v>
      </c>
      <c r="I170" s="17">
        <v>39973610</v>
      </c>
      <c r="J170" s="17">
        <f t="shared" ref="J170:J171" si="6">I170/E170</f>
        <v>4441512.222222222</v>
      </c>
      <c r="K170" s="17">
        <f t="shared" ref="K170:K171" si="7">I170/F170</f>
        <v>80635.850160369548</v>
      </c>
      <c r="L170" s="19"/>
    </row>
    <row r="171" spans="1:206" x14ac:dyDescent="0.35">
      <c r="A171" s="11"/>
      <c r="B171" s="20"/>
      <c r="C171" s="37" t="s">
        <v>25</v>
      </c>
      <c r="D171" s="37" t="s">
        <v>12</v>
      </c>
      <c r="E171" s="71">
        <v>1</v>
      </c>
      <c r="F171" s="72">
        <v>72.11</v>
      </c>
      <c r="G171" s="37">
        <f t="shared" si="5"/>
        <v>72.11</v>
      </c>
      <c r="H171" s="64">
        <v>1</v>
      </c>
      <c r="I171" s="17">
        <v>7330000</v>
      </c>
      <c r="J171" s="17">
        <f t="shared" si="6"/>
        <v>7330000</v>
      </c>
      <c r="K171" s="17">
        <f t="shared" si="7"/>
        <v>101650.25655248926</v>
      </c>
      <c r="L171" s="19"/>
    </row>
    <row r="172" spans="1:206" x14ac:dyDescent="0.35">
      <c r="A172" s="11"/>
      <c r="B172" s="20"/>
      <c r="C172" s="37" t="s">
        <v>25</v>
      </c>
      <c r="D172" s="37" t="s">
        <v>57</v>
      </c>
      <c r="E172" s="71">
        <v>0</v>
      </c>
      <c r="F172" s="72">
        <v>0</v>
      </c>
      <c r="G172" s="37">
        <v>0</v>
      </c>
      <c r="H172" s="64">
        <v>0</v>
      </c>
      <c r="I172" s="17">
        <v>0</v>
      </c>
      <c r="J172" s="17">
        <v>0</v>
      </c>
      <c r="K172" s="17">
        <v>0</v>
      </c>
      <c r="L172" s="19"/>
    </row>
    <row r="173" spans="1:206" ht="13.5" x14ac:dyDescent="0.35">
      <c r="A173" s="11"/>
      <c r="B173" s="5" t="s">
        <v>15</v>
      </c>
      <c r="C173" s="73"/>
      <c r="D173" s="74"/>
      <c r="E173" s="75">
        <f>E169+E170+E172+E171</f>
        <v>18</v>
      </c>
      <c r="F173" s="76">
        <f>F169+F170+F172+F171</f>
        <v>878.25000000000011</v>
      </c>
      <c r="G173" s="74"/>
      <c r="H173" s="77">
        <f>H169+H170+H172+H171</f>
        <v>17</v>
      </c>
      <c r="I173" s="49">
        <f>I169+I170+I172+I171</f>
        <v>71479450</v>
      </c>
      <c r="J173" s="49"/>
      <c r="K173" s="49"/>
      <c r="L173" s="57"/>
    </row>
    <row r="174" spans="1:206" x14ac:dyDescent="0.35">
      <c r="A174" s="10" t="s">
        <v>124</v>
      </c>
      <c r="B174" s="16" t="s">
        <v>117</v>
      </c>
      <c r="C174" s="36" t="s">
        <v>27</v>
      </c>
      <c r="D174" s="17" t="s">
        <v>10</v>
      </c>
      <c r="E174" s="18">
        <v>1</v>
      </c>
      <c r="F174" s="40">
        <v>48.52</v>
      </c>
      <c r="G174" s="17">
        <f>F174/E174</f>
        <v>48.52</v>
      </c>
      <c r="H174" s="64">
        <v>0</v>
      </c>
      <c r="I174" s="17">
        <v>5362780</v>
      </c>
      <c r="J174" s="17">
        <f>I174/E174</f>
        <v>5362780</v>
      </c>
      <c r="K174" s="17">
        <f>I174/F174</f>
        <v>110527.20527617476</v>
      </c>
      <c r="L174" s="19"/>
    </row>
    <row r="175" spans="1:206" x14ac:dyDescent="0.35">
      <c r="A175" s="11"/>
      <c r="B175" s="20"/>
      <c r="C175" s="36" t="s">
        <v>27</v>
      </c>
      <c r="D175" s="17" t="s">
        <v>11</v>
      </c>
      <c r="E175" s="18">
        <v>0</v>
      </c>
      <c r="F175" s="40">
        <v>0</v>
      </c>
      <c r="G175" s="17">
        <v>0</v>
      </c>
      <c r="H175" s="64">
        <v>0</v>
      </c>
      <c r="I175" s="17">
        <v>0</v>
      </c>
      <c r="J175" s="17">
        <v>0</v>
      </c>
      <c r="K175" s="17">
        <v>0</v>
      </c>
      <c r="L175" s="19"/>
    </row>
    <row r="176" spans="1:206" x14ac:dyDescent="0.35">
      <c r="A176" s="11"/>
      <c r="B176" s="20"/>
      <c r="C176" s="36" t="s">
        <v>27</v>
      </c>
      <c r="D176" s="17" t="s">
        <v>12</v>
      </c>
      <c r="E176" s="18">
        <v>1</v>
      </c>
      <c r="F176" s="40">
        <v>85.33</v>
      </c>
      <c r="G176" s="17">
        <f>F176/E176</f>
        <v>85.33</v>
      </c>
      <c r="H176" s="64">
        <v>1</v>
      </c>
      <c r="I176" s="17">
        <v>8838000</v>
      </c>
      <c r="J176" s="17">
        <f>I176/E176</f>
        <v>8838000</v>
      </c>
      <c r="K176" s="17">
        <f>I176/F176</f>
        <v>103574.35837337397</v>
      </c>
      <c r="L176" s="19">
        <f>H176/E176</f>
        <v>1</v>
      </c>
    </row>
    <row r="177" spans="1:206" x14ac:dyDescent="0.35">
      <c r="A177" s="11"/>
      <c r="B177" s="20"/>
      <c r="C177" s="36" t="s">
        <v>27</v>
      </c>
      <c r="D177" s="17" t="s">
        <v>13</v>
      </c>
      <c r="E177" s="18">
        <v>0</v>
      </c>
      <c r="F177" s="40">
        <v>0</v>
      </c>
      <c r="G177" s="17">
        <v>0</v>
      </c>
      <c r="H177" s="64">
        <v>0</v>
      </c>
      <c r="I177" s="17">
        <v>0</v>
      </c>
      <c r="J177" s="17">
        <v>0</v>
      </c>
      <c r="K177" s="17">
        <v>0</v>
      </c>
      <c r="L177" s="19"/>
    </row>
    <row r="178" spans="1:206" x14ac:dyDescent="0.35">
      <c r="A178" s="11"/>
      <c r="B178" s="20"/>
      <c r="C178" s="36" t="s">
        <v>27</v>
      </c>
      <c r="D178" s="17" t="s">
        <v>57</v>
      </c>
      <c r="E178" s="18">
        <v>0</v>
      </c>
      <c r="F178" s="40">
        <v>0</v>
      </c>
      <c r="G178" s="17">
        <v>0</v>
      </c>
      <c r="H178" s="64">
        <v>0</v>
      </c>
      <c r="I178" s="17">
        <v>0</v>
      </c>
      <c r="J178" s="17">
        <v>0</v>
      </c>
      <c r="K178" s="17">
        <v>0</v>
      </c>
      <c r="L178" s="19"/>
    </row>
    <row r="179" spans="1:206" s="78" customFormat="1" x14ac:dyDescent="0.35">
      <c r="A179" s="12"/>
      <c r="B179" s="5" t="s">
        <v>15</v>
      </c>
      <c r="C179" s="5"/>
      <c r="D179" s="5"/>
      <c r="E179" s="6">
        <f>E174+E176+E178+E175+E177</f>
        <v>2</v>
      </c>
      <c r="F179" s="7">
        <f>F174+F176+F178+F175+F177</f>
        <v>133.85</v>
      </c>
      <c r="G179" s="6"/>
      <c r="H179" s="8">
        <f>H174+H176+H178+H175+H177</f>
        <v>1</v>
      </c>
      <c r="I179" s="5">
        <f>I174+I176+I178+I175+I177</f>
        <v>14200780</v>
      </c>
      <c r="J179" s="5"/>
      <c r="K179" s="5"/>
      <c r="L179" s="9"/>
    </row>
    <row r="180" spans="1:206" s="23" customFormat="1" x14ac:dyDescent="0.35">
      <c r="A180" s="10" t="s">
        <v>152</v>
      </c>
      <c r="B180" s="79" t="s">
        <v>168</v>
      </c>
      <c r="C180" s="80" t="s">
        <v>38</v>
      </c>
      <c r="D180" s="80" t="s">
        <v>10</v>
      </c>
      <c r="E180" s="81">
        <v>1</v>
      </c>
      <c r="F180" s="82">
        <v>39.200000000000003</v>
      </c>
      <c r="G180" s="81">
        <v>39.200000000000003</v>
      </c>
      <c r="H180" s="83">
        <v>0</v>
      </c>
      <c r="I180" s="80">
        <v>3488800</v>
      </c>
      <c r="J180" s="80">
        <f>I180/E180</f>
        <v>3488800</v>
      </c>
      <c r="K180" s="80">
        <f>J180/F180</f>
        <v>89000</v>
      </c>
      <c r="L180" s="84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</row>
    <row r="181" spans="1:206" s="23" customFormat="1" x14ac:dyDescent="0.35">
      <c r="A181" s="11"/>
      <c r="B181" s="85"/>
      <c r="C181" s="80" t="s">
        <v>38</v>
      </c>
      <c r="D181" s="80" t="s">
        <v>11</v>
      </c>
      <c r="E181" s="81">
        <v>0</v>
      </c>
      <c r="F181" s="82">
        <v>0</v>
      </c>
      <c r="G181" s="81">
        <v>0</v>
      </c>
      <c r="H181" s="83">
        <v>0</v>
      </c>
      <c r="I181" s="80">
        <v>0</v>
      </c>
      <c r="J181" s="80">
        <v>0</v>
      </c>
      <c r="K181" s="80">
        <v>0</v>
      </c>
      <c r="L181" s="84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</row>
    <row r="182" spans="1:206" s="14" customFormat="1" x14ac:dyDescent="0.35">
      <c r="A182" s="11"/>
      <c r="B182" s="86"/>
      <c r="C182" s="45" t="s">
        <v>38</v>
      </c>
      <c r="D182" s="45" t="s">
        <v>57</v>
      </c>
      <c r="E182" s="46">
        <v>0</v>
      </c>
      <c r="F182" s="47">
        <v>0</v>
      </c>
      <c r="G182" s="45">
        <v>0</v>
      </c>
      <c r="H182" s="87">
        <v>0</v>
      </c>
      <c r="I182" s="45">
        <v>0</v>
      </c>
      <c r="J182" s="45">
        <v>0</v>
      </c>
      <c r="K182" s="45">
        <v>0</v>
      </c>
      <c r="L182" s="19"/>
    </row>
    <row r="183" spans="1:206" s="23" customFormat="1" x14ac:dyDescent="0.35">
      <c r="A183" s="12"/>
      <c r="B183" s="5" t="s">
        <v>15</v>
      </c>
      <c r="C183" s="5"/>
      <c r="D183" s="5"/>
      <c r="E183" s="6">
        <f>E180</f>
        <v>1</v>
      </c>
      <c r="F183" s="7">
        <f>F180</f>
        <v>39.200000000000003</v>
      </c>
      <c r="G183" s="5"/>
      <c r="H183" s="8">
        <f>H182</f>
        <v>0</v>
      </c>
      <c r="I183" s="5">
        <f>I180</f>
        <v>3488800</v>
      </c>
      <c r="J183" s="5"/>
      <c r="K183" s="5"/>
      <c r="L183" s="9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  <c r="FB183" s="22"/>
      <c r="FC183" s="22"/>
      <c r="FD183" s="22"/>
      <c r="FE183" s="22"/>
      <c r="FF183" s="22"/>
      <c r="FG183" s="22"/>
      <c r="FH183" s="22"/>
      <c r="FI183" s="22"/>
      <c r="FJ183" s="22"/>
      <c r="FK183" s="22"/>
      <c r="FL183" s="22"/>
      <c r="FM183" s="22"/>
      <c r="FN183" s="22"/>
      <c r="FO183" s="22"/>
      <c r="FP183" s="22"/>
      <c r="FQ183" s="22"/>
      <c r="FR183" s="22"/>
      <c r="FS183" s="22"/>
      <c r="FT183" s="22"/>
      <c r="FU183" s="22"/>
      <c r="FV183" s="22"/>
      <c r="FW183" s="22"/>
      <c r="FX183" s="22"/>
      <c r="FY183" s="22"/>
      <c r="FZ183" s="22"/>
      <c r="GA183" s="22"/>
      <c r="GB183" s="22"/>
      <c r="GC183" s="22"/>
      <c r="GD183" s="22"/>
      <c r="GE183" s="22"/>
      <c r="GF183" s="22"/>
      <c r="GG183" s="22"/>
      <c r="GH183" s="22"/>
      <c r="GI183" s="22"/>
      <c r="GJ183" s="22"/>
      <c r="GK183" s="22"/>
      <c r="GL183" s="22"/>
      <c r="GM183" s="22"/>
      <c r="GN183" s="22"/>
      <c r="GO183" s="22"/>
      <c r="GP183" s="22"/>
      <c r="GQ183" s="22"/>
      <c r="GR183" s="22"/>
      <c r="GS183" s="22"/>
      <c r="GT183" s="22"/>
      <c r="GU183" s="22"/>
      <c r="GV183" s="22"/>
      <c r="GW183" s="22"/>
      <c r="GX183" s="22"/>
    </row>
    <row r="184" spans="1:206" s="61" customFormat="1" ht="13.5" x14ac:dyDescent="0.35">
      <c r="A184" s="11" t="s">
        <v>169</v>
      </c>
      <c r="B184" s="16" t="s">
        <v>153</v>
      </c>
      <c r="C184" s="45" t="s">
        <v>36</v>
      </c>
      <c r="D184" s="45" t="s">
        <v>45</v>
      </c>
      <c r="E184" s="46">
        <v>3</v>
      </c>
      <c r="F184" s="47">
        <v>80</v>
      </c>
      <c r="G184" s="45">
        <f>F184/E184</f>
        <v>26.666666666666668</v>
      </c>
      <c r="H184" s="87">
        <v>2</v>
      </c>
      <c r="I184" s="45">
        <v>8563030</v>
      </c>
      <c r="J184" s="45">
        <f>I184/E184</f>
        <v>2854343.3333333335</v>
      </c>
      <c r="K184" s="45">
        <f>I184/F184</f>
        <v>107037.875</v>
      </c>
      <c r="L184" s="19">
        <f>H184/E184</f>
        <v>0.66666666666666663</v>
      </c>
    </row>
    <row r="185" spans="1:206" s="61" customFormat="1" ht="13.5" x14ac:dyDescent="0.35">
      <c r="A185" s="11"/>
      <c r="B185" s="20"/>
      <c r="C185" s="45" t="s">
        <v>36</v>
      </c>
      <c r="D185" s="45" t="s">
        <v>10</v>
      </c>
      <c r="E185" s="46">
        <v>0</v>
      </c>
      <c r="F185" s="47">
        <v>0</v>
      </c>
      <c r="G185" s="45"/>
      <c r="H185" s="87">
        <v>0</v>
      </c>
      <c r="I185" s="45">
        <v>0</v>
      </c>
      <c r="J185" s="45"/>
      <c r="K185" s="45"/>
      <c r="L185" s="19"/>
    </row>
    <row r="186" spans="1:206" s="61" customFormat="1" ht="13.5" x14ac:dyDescent="0.35">
      <c r="A186" s="11"/>
      <c r="B186" s="20"/>
      <c r="C186" s="45" t="s">
        <v>36</v>
      </c>
      <c r="D186" s="45" t="s">
        <v>11</v>
      </c>
      <c r="E186" s="46">
        <v>23</v>
      </c>
      <c r="F186" s="47">
        <v>1114.8</v>
      </c>
      <c r="G186" s="45">
        <f>F186/E186</f>
        <v>48.469565217391299</v>
      </c>
      <c r="H186" s="87">
        <v>20</v>
      </c>
      <c r="I186" s="45">
        <v>104865446.5</v>
      </c>
      <c r="J186" s="45">
        <f>I186/E186</f>
        <v>4559367.2391304346</v>
      </c>
      <c r="K186" s="45">
        <f>I186/F186</f>
        <v>94066.60073555795</v>
      </c>
      <c r="L186" s="19">
        <f>H186/E186</f>
        <v>0.86956521739130432</v>
      </c>
    </row>
    <row r="187" spans="1:206" s="61" customFormat="1" ht="13.5" x14ac:dyDescent="0.35">
      <c r="A187" s="11"/>
      <c r="B187" s="20"/>
      <c r="C187" s="45" t="s">
        <v>36</v>
      </c>
      <c r="D187" s="45" t="s">
        <v>12</v>
      </c>
      <c r="E187" s="46">
        <v>3</v>
      </c>
      <c r="F187" s="47">
        <v>203.3</v>
      </c>
      <c r="G187" s="45">
        <f>F187/E187</f>
        <v>67.766666666666666</v>
      </c>
      <c r="H187" s="87">
        <v>3</v>
      </c>
      <c r="I187" s="45">
        <v>18709593.5</v>
      </c>
      <c r="J187" s="45">
        <f>I187/E187</f>
        <v>6236531.166666667</v>
      </c>
      <c r="K187" s="45">
        <f>I187/F187</f>
        <v>92029.481062469247</v>
      </c>
      <c r="L187" s="19">
        <f>H187/E187</f>
        <v>1</v>
      </c>
      <c r="M187" s="88"/>
    </row>
    <row r="188" spans="1:206" s="61" customFormat="1" ht="13.5" x14ac:dyDescent="0.35">
      <c r="A188" s="11"/>
      <c r="B188" s="20"/>
      <c r="C188" s="45" t="s">
        <v>36</v>
      </c>
      <c r="D188" s="45" t="s">
        <v>13</v>
      </c>
      <c r="E188" s="46">
        <v>0</v>
      </c>
      <c r="F188" s="47">
        <v>0</v>
      </c>
      <c r="G188" s="45">
        <v>0</v>
      </c>
      <c r="H188" s="87">
        <v>0</v>
      </c>
      <c r="I188" s="45">
        <v>0</v>
      </c>
      <c r="J188" s="45">
        <v>0</v>
      </c>
      <c r="K188" s="45">
        <v>0</v>
      </c>
      <c r="L188" s="19"/>
    </row>
    <row r="189" spans="1:206" s="61" customFormat="1" ht="29.25" customHeight="1" x14ac:dyDescent="0.35">
      <c r="A189" s="11"/>
      <c r="B189" s="21"/>
      <c r="C189" s="45"/>
      <c r="D189" s="42" t="s">
        <v>125</v>
      </c>
      <c r="E189" s="43">
        <f>E184+E186+E187+E188+E185</f>
        <v>29</v>
      </c>
      <c r="F189" s="44">
        <f>F184+F186+F187+F188+F185</f>
        <v>1398.1</v>
      </c>
      <c r="G189" s="43"/>
      <c r="H189" s="89">
        <f>H184+H186+H187+H188+H185</f>
        <v>25</v>
      </c>
      <c r="I189" s="42">
        <f>I184+I186+I187+I188+I185</f>
        <v>132138070</v>
      </c>
      <c r="J189" s="45"/>
      <c r="K189" s="45"/>
      <c r="L189" s="19"/>
    </row>
    <row r="190" spans="1:206" s="22" customFormat="1" x14ac:dyDescent="0.35">
      <c r="A190" s="11"/>
      <c r="B190" s="79" t="s">
        <v>154</v>
      </c>
      <c r="C190" s="45" t="s">
        <v>38</v>
      </c>
      <c r="D190" s="45" t="s">
        <v>10</v>
      </c>
      <c r="E190" s="46">
        <v>2</v>
      </c>
      <c r="F190" s="47">
        <v>77.56</v>
      </c>
      <c r="G190" s="45">
        <f>F190/E190</f>
        <v>38.78</v>
      </c>
      <c r="H190" s="87">
        <v>1</v>
      </c>
      <c r="I190" s="45">
        <v>8751818.2400000002</v>
      </c>
      <c r="J190" s="45">
        <f>I190/E190</f>
        <v>4375909.12</v>
      </c>
      <c r="K190" s="45">
        <f>I190/F190</f>
        <v>112839.32748839608</v>
      </c>
      <c r="L190" s="19">
        <f>H190/E190</f>
        <v>0.5</v>
      </c>
    </row>
    <row r="191" spans="1:206" s="22" customFormat="1" x14ac:dyDescent="0.35">
      <c r="A191" s="11"/>
      <c r="B191" s="85"/>
      <c r="C191" s="45" t="s">
        <v>38</v>
      </c>
      <c r="D191" s="45" t="s">
        <v>11</v>
      </c>
      <c r="E191" s="46">
        <v>6</v>
      </c>
      <c r="F191" s="47">
        <v>332.99</v>
      </c>
      <c r="G191" s="45">
        <f>F191/E191</f>
        <v>55.498333333333335</v>
      </c>
      <c r="H191" s="87">
        <v>3</v>
      </c>
      <c r="I191" s="45">
        <v>34168181.829999998</v>
      </c>
      <c r="J191" s="45">
        <f>I191/E191</f>
        <v>5694696.9716666667</v>
      </c>
      <c r="K191" s="45">
        <f>I191/F191</f>
        <v>102610.23403105198</v>
      </c>
      <c r="L191" s="19">
        <f>H191/E191</f>
        <v>0.5</v>
      </c>
    </row>
    <row r="192" spans="1:206" s="22" customFormat="1" x14ac:dyDescent="0.35">
      <c r="A192" s="11"/>
      <c r="B192" s="85"/>
      <c r="C192" s="45" t="s">
        <v>38</v>
      </c>
      <c r="D192" s="45" t="s">
        <v>12</v>
      </c>
      <c r="E192" s="46">
        <v>4</v>
      </c>
      <c r="F192" s="47">
        <v>279.57</v>
      </c>
      <c r="G192" s="45">
        <f>F192/E192</f>
        <v>69.892499999999998</v>
      </c>
      <c r="H192" s="87">
        <v>3</v>
      </c>
      <c r="I192" s="45">
        <v>28715868.039999999</v>
      </c>
      <c r="J192" s="45">
        <f>I192/E192</f>
        <v>7178967.0099999998</v>
      </c>
      <c r="K192" s="45">
        <f>I192/F192</f>
        <v>102714.41156061094</v>
      </c>
      <c r="L192" s="19">
        <f>H192/E192</f>
        <v>0.75</v>
      </c>
    </row>
    <row r="193" spans="1:206" s="22" customFormat="1" x14ac:dyDescent="0.35">
      <c r="A193" s="11"/>
      <c r="B193" s="85"/>
      <c r="C193" s="45" t="s">
        <v>38</v>
      </c>
      <c r="D193" s="45" t="s">
        <v>13</v>
      </c>
      <c r="E193" s="46">
        <v>3</v>
      </c>
      <c r="F193" s="47">
        <v>273.45</v>
      </c>
      <c r="G193" s="45">
        <f>F193/E193</f>
        <v>91.149999999999991</v>
      </c>
      <c r="H193" s="87">
        <v>3</v>
      </c>
      <c r="I193" s="45">
        <v>26948642.550000001</v>
      </c>
      <c r="J193" s="45">
        <f>I193/E193</f>
        <v>8982880.8499999996</v>
      </c>
      <c r="K193" s="45">
        <f>I193/F193</f>
        <v>98550.530444322547</v>
      </c>
      <c r="L193" s="19">
        <f>H193/E193</f>
        <v>1</v>
      </c>
    </row>
    <row r="194" spans="1:206" s="22" customFormat="1" x14ac:dyDescent="0.35">
      <c r="A194" s="11"/>
      <c r="B194" s="85"/>
      <c r="C194" s="45" t="s">
        <v>38</v>
      </c>
      <c r="D194" s="45" t="s">
        <v>57</v>
      </c>
      <c r="E194" s="46">
        <v>0</v>
      </c>
      <c r="F194" s="47">
        <v>0</v>
      </c>
      <c r="G194" s="45">
        <v>0</v>
      </c>
      <c r="H194" s="87">
        <v>0</v>
      </c>
      <c r="I194" s="45">
        <v>0</v>
      </c>
      <c r="J194" s="45">
        <v>0</v>
      </c>
      <c r="K194" s="45">
        <v>0</v>
      </c>
      <c r="L194" s="19"/>
    </row>
    <row r="195" spans="1:206" s="61" customFormat="1" ht="33" customHeight="1" x14ac:dyDescent="0.35">
      <c r="A195" s="11"/>
      <c r="B195" s="86"/>
      <c r="C195" s="42"/>
      <c r="D195" s="42" t="s">
        <v>118</v>
      </c>
      <c r="E195" s="43">
        <f>E191+E194+E190+E192+E193</f>
        <v>15</v>
      </c>
      <c r="F195" s="44">
        <f>F191+F194+F190+F192+F193</f>
        <v>963.56999999999994</v>
      </c>
      <c r="G195" s="43"/>
      <c r="H195" s="89">
        <f>H191+H190+H194+H192+H193</f>
        <v>10</v>
      </c>
      <c r="I195" s="42">
        <f>I191+I194+I190+I192+I193</f>
        <v>98584510.659999996</v>
      </c>
      <c r="J195" s="42"/>
      <c r="K195" s="42"/>
      <c r="L195" s="27"/>
    </row>
    <row r="196" spans="1:206" s="22" customFormat="1" x14ac:dyDescent="0.35">
      <c r="A196" s="11"/>
      <c r="B196" s="79" t="s">
        <v>155</v>
      </c>
      <c r="C196" s="45" t="s">
        <v>38</v>
      </c>
      <c r="D196" s="45" t="s">
        <v>10</v>
      </c>
      <c r="E196" s="46">
        <v>0</v>
      </c>
      <c r="F196" s="47">
        <v>0</v>
      </c>
      <c r="G196" s="45">
        <v>0</v>
      </c>
      <c r="H196" s="87">
        <v>0</v>
      </c>
      <c r="I196" s="45">
        <v>0</v>
      </c>
      <c r="J196" s="45">
        <v>0</v>
      </c>
      <c r="K196" s="45">
        <v>0</v>
      </c>
      <c r="L196" s="19"/>
    </row>
    <row r="197" spans="1:206" s="22" customFormat="1" ht="39" x14ac:dyDescent="0.35">
      <c r="A197" s="11"/>
      <c r="B197" s="85"/>
      <c r="C197" s="45" t="s">
        <v>38</v>
      </c>
      <c r="D197" s="45" t="s">
        <v>138</v>
      </c>
      <c r="E197" s="46">
        <v>3</v>
      </c>
      <c r="F197" s="47">
        <f>62.84+124.95</f>
        <v>187.79000000000002</v>
      </c>
      <c r="G197" s="45">
        <f>F197/E197</f>
        <v>62.596666666666671</v>
      </c>
      <c r="H197" s="87">
        <v>0</v>
      </c>
      <c r="I197" s="45">
        <f>6896690+11253770</f>
        <v>18150460</v>
      </c>
      <c r="J197" s="45">
        <f>I197/E197</f>
        <v>6050153.333333333</v>
      </c>
      <c r="K197" s="45">
        <f>I197/F197</f>
        <v>96652.963416582337</v>
      </c>
      <c r="L197" s="19"/>
    </row>
    <row r="198" spans="1:206" s="22" customFormat="1" x14ac:dyDescent="0.35">
      <c r="A198" s="11"/>
      <c r="B198" s="85"/>
      <c r="C198" s="45" t="s">
        <v>38</v>
      </c>
      <c r="D198" s="45" t="s">
        <v>12</v>
      </c>
      <c r="E198" s="46">
        <v>0</v>
      </c>
      <c r="F198" s="47">
        <v>0</v>
      </c>
      <c r="G198" s="45">
        <v>0</v>
      </c>
      <c r="H198" s="87">
        <v>0</v>
      </c>
      <c r="I198" s="45">
        <v>0</v>
      </c>
      <c r="J198" s="45"/>
      <c r="K198" s="45"/>
      <c r="L198" s="19"/>
    </row>
    <row r="199" spans="1:206" s="22" customFormat="1" x14ac:dyDescent="0.35">
      <c r="A199" s="11"/>
      <c r="B199" s="85"/>
      <c r="C199" s="45" t="s">
        <v>38</v>
      </c>
      <c r="D199" s="45" t="s">
        <v>13</v>
      </c>
      <c r="E199" s="46">
        <v>1</v>
      </c>
      <c r="F199" s="47">
        <v>99.83</v>
      </c>
      <c r="G199" s="45">
        <f>F199/E199</f>
        <v>99.83</v>
      </c>
      <c r="H199" s="87">
        <v>0</v>
      </c>
      <c r="I199" s="45">
        <v>10961334</v>
      </c>
      <c r="J199" s="45">
        <f>I199/E199</f>
        <v>10961334</v>
      </c>
      <c r="K199" s="45">
        <f>I199/F199</f>
        <v>109800</v>
      </c>
      <c r="L199" s="19"/>
    </row>
    <row r="200" spans="1:206" s="22" customFormat="1" x14ac:dyDescent="0.35">
      <c r="A200" s="11"/>
      <c r="B200" s="85"/>
      <c r="C200" s="45" t="s">
        <v>38</v>
      </c>
      <c r="D200" s="45" t="s">
        <v>83</v>
      </c>
      <c r="E200" s="46">
        <v>0</v>
      </c>
      <c r="F200" s="47">
        <v>0</v>
      </c>
      <c r="G200" s="45">
        <v>0</v>
      </c>
      <c r="H200" s="87">
        <v>0</v>
      </c>
      <c r="I200" s="45">
        <v>0</v>
      </c>
      <c r="J200" s="45">
        <v>0</v>
      </c>
      <c r="K200" s="45">
        <v>0</v>
      </c>
      <c r="L200" s="19"/>
    </row>
    <row r="201" spans="1:206" s="22" customFormat="1" x14ac:dyDescent="0.35">
      <c r="A201" s="11"/>
      <c r="B201" s="85"/>
      <c r="C201" s="45" t="s">
        <v>38</v>
      </c>
      <c r="D201" s="45" t="s">
        <v>57</v>
      </c>
      <c r="E201" s="46">
        <v>0</v>
      </c>
      <c r="F201" s="47">
        <v>0</v>
      </c>
      <c r="G201" s="45">
        <v>0</v>
      </c>
      <c r="H201" s="87">
        <v>0</v>
      </c>
      <c r="I201" s="45">
        <v>0</v>
      </c>
      <c r="J201" s="45">
        <v>0</v>
      </c>
      <c r="K201" s="45">
        <v>0</v>
      </c>
      <c r="L201" s="19"/>
    </row>
    <row r="202" spans="1:206" s="22" customFormat="1" ht="23.25" customHeight="1" x14ac:dyDescent="0.35">
      <c r="A202" s="11"/>
      <c r="B202" s="85"/>
      <c r="C202" s="45" t="s">
        <v>38</v>
      </c>
      <c r="D202" s="45" t="s">
        <v>57</v>
      </c>
      <c r="E202" s="46">
        <v>0</v>
      </c>
      <c r="F202" s="47">
        <v>0</v>
      </c>
      <c r="G202" s="45">
        <v>0</v>
      </c>
      <c r="H202" s="87">
        <v>0</v>
      </c>
      <c r="I202" s="45">
        <v>0</v>
      </c>
      <c r="J202" s="45">
        <v>0</v>
      </c>
      <c r="K202" s="45">
        <v>0</v>
      </c>
      <c r="L202" s="19"/>
    </row>
    <row r="203" spans="1:206" s="61" customFormat="1" ht="29.25" customHeight="1" x14ac:dyDescent="0.35">
      <c r="A203" s="11"/>
      <c r="B203" s="86"/>
      <c r="C203" s="42"/>
      <c r="D203" s="42" t="s">
        <v>28</v>
      </c>
      <c r="E203" s="43">
        <f>E196+E197+E198+E202+E201+E199+E200</f>
        <v>4</v>
      </c>
      <c r="F203" s="44">
        <f>F196+F197+F198+F202+F201+F199+F200</f>
        <v>287.62</v>
      </c>
      <c r="G203" s="43"/>
      <c r="H203" s="89">
        <f>H196+H197+H198+H202+H199+H201+H200</f>
        <v>0</v>
      </c>
      <c r="I203" s="42">
        <f>I196+I197+I198+I202+I201+I199+I200</f>
        <v>29111794</v>
      </c>
      <c r="J203" s="42"/>
      <c r="K203" s="42"/>
      <c r="L203" s="27"/>
    </row>
    <row r="204" spans="1:206" s="23" customFormat="1" ht="22.5" customHeight="1" x14ac:dyDescent="0.35">
      <c r="A204" s="12"/>
      <c r="B204" s="5" t="s">
        <v>15</v>
      </c>
      <c r="C204" s="5"/>
      <c r="D204" s="5"/>
      <c r="E204" s="6">
        <f>E195+E203+E189</f>
        <v>48</v>
      </c>
      <c r="F204" s="6">
        <f t="shared" ref="F204:I204" si="8">F195+F203+F189</f>
        <v>2649.29</v>
      </c>
      <c r="G204" s="6"/>
      <c r="H204" s="6">
        <f t="shared" si="8"/>
        <v>35</v>
      </c>
      <c r="I204" s="6">
        <f t="shared" si="8"/>
        <v>259834374.66</v>
      </c>
      <c r="J204" s="5"/>
      <c r="K204" s="5"/>
      <c r="L204" s="9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22"/>
      <c r="EO204" s="22"/>
      <c r="EP204" s="22"/>
      <c r="EQ204" s="22"/>
      <c r="ER204" s="22"/>
      <c r="ES204" s="22"/>
      <c r="ET204" s="22"/>
      <c r="EU204" s="22"/>
      <c r="EV204" s="22"/>
      <c r="EW204" s="22"/>
      <c r="EX204" s="22"/>
      <c r="EY204" s="22"/>
      <c r="EZ204" s="22"/>
      <c r="FA204" s="22"/>
      <c r="FB204" s="22"/>
      <c r="FC204" s="22"/>
      <c r="FD204" s="22"/>
      <c r="FE204" s="22"/>
      <c r="FF204" s="22"/>
      <c r="FG204" s="22"/>
      <c r="FH204" s="22"/>
      <c r="FI204" s="22"/>
      <c r="FJ204" s="22"/>
      <c r="FK204" s="22"/>
      <c r="FL204" s="22"/>
      <c r="FM204" s="22"/>
      <c r="FN204" s="22"/>
      <c r="FO204" s="22"/>
      <c r="FP204" s="22"/>
      <c r="FQ204" s="22"/>
      <c r="FR204" s="22"/>
      <c r="FS204" s="22"/>
      <c r="FT204" s="22"/>
      <c r="FU204" s="22"/>
      <c r="FV204" s="22"/>
      <c r="FW204" s="22"/>
      <c r="FX204" s="22"/>
      <c r="FY204" s="22"/>
      <c r="FZ204" s="22"/>
      <c r="GA204" s="22"/>
      <c r="GB204" s="22"/>
      <c r="GC204" s="22"/>
      <c r="GD204" s="22"/>
      <c r="GE204" s="22"/>
      <c r="GF204" s="22"/>
      <c r="GG204" s="22"/>
      <c r="GH204" s="22"/>
      <c r="GI204" s="22"/>
      <c r="GJ204" s="22"/>
      <c r="GK204" s="22"/>
      <c r="GL204" s="22"/>
      <c r="GM204" s="22"/>
      <c r="GN204" s="22"/>
      <c r="GO204" s="22"/>
      <c r="GP204" s="22"/>
      <c r="GQ204" s="22"/>
      <c r="GR204" s="22"/>
      <c r="GS204" s="22"/>
      <c r="GT204" s="22"/>
      <c r="GU204" s="22"/>
      <c r="GV204" s="22"/>
      <c r="GW204" s="22"/>
      <c r="GX204" s="22"/>
    </row>
    <row r="205" spans="1:206" s="23" customFormat="1" x14ac:dyDescent="0.35">
      <c r="A205" s="10" t="s">
        <v>71</v>
      </c>
      <c r="B205" s="90" t="s">
        <v>79</v>
      </c>
      <c r="C205" s="80" t="s">
        <v>25</v>
      </c>
      <c r="D205" s="80" t="s">
        <v>10</v>
      </c>
      <c r="E205" s="81">
        <v>1</v>
      </c>
      <c r="F205" s="82">
        <v>29.3</v>
      </c>
      <c r="G205" s="80">
        <f>F205/E205</f>
        <v>29.3</v>
      </c>
      <c r="H205" s="83">
        <v>0</v>
      </c>
      <c r="I205" s="80">
        <v>1816600</v>
      </c>
      <c r="J205" s="80">
        <f>I205/E205</f>
        <v>1816600</v>
      </c>
      <c r="K205" s="80">
        <f>J205/F205</f>
        <v>62000</v>
      </c>
      <c r="L205" s="84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  <c r="EG205" s="22"/>
      <c r="EH205" s="22"/>
      <c r="EI205" s="22"/>
      <c r="EJ205" s="22"/>
      <c r="EK205" s="22"/>
      <c r="EL205" s="22"/>
      <c r="EM205" s="22"/>
      <c r="EN205" s="22"/>
      <c r="EO205" s="22"/>
      <c r="EP205" s="22"/>
      <c r="EQ205" s="22"/>
      <c r="ER205" s="22"/>
      <c r="ES205" s="22"/>
      <c r="ET205" s="22"/>
      <c r="EU205" s="22"/>
      <c r="EV205" s="22"/>
      <c r="EW205" s="22"/>
      <c r="EX205" s="22"/>
      <c r="EY205" s="22"/>
      <c r="EZ205" s="22"/>
      <c r="FA205" s="22"/>
      <c r="FB205" s="22"/>
      <c r="FC205" s="22"/>
      <c r="FD205" s="22"/>
      <c r="FE205" s="22"/>
      <c r="FF205" s="22"/>
      <c r="FG205" s="22"/>
      <c r="FH205" s="22"/>
      <c r="FI205" s="22"/>
      <c r="FJ205" s="22"/>
      <c r="FK205" s="22"/>
      <c r="FL205" s="22"/>
      <c r="FM205" s="22"/>
      <c r="FN205" s="22"/>
      <c r="FO205" s="22"/>
      <c r="FP205" s="22"/>
      <c r="FQ205" s="22"/>
      <c r="FR205" s="22"/>
      <c r="FS205" s="22"/>
      <c r="FT205" s="22"/>
      <c r="FU205" s="22"/>
      <c r="FV205" s="22"/>
      <c r="FW205" s="22"/>
      <c r="FX205" s="22"/>
      <c r="FY205" s="22"/>
      <c r="FZ205" s="22"/>
      <c r="GA205" s="22"/>
      <c r="GB205" s="22"/>
      <c r="GC205" s="22"/>
      <c r="GD205" s="22"/>
      <c r="GE205" s="22"/>
      <c r="GF205" s="22"/>
      <c r="GG205" s="22"/>
      <c r="GH205" s="22"/>
      <c r="GI205" s="22"/>
      <c r="GJ205" s="22"/>
      <c r="GK205" s="22"/>
      <c r="GL205" s="22"/>
      <c r="GM205" s="22"/>
      <c r="GN205" s="22"/>
      <c r="GO205" s="22"/>
      <c r="GP205" s="22"/>
      <c r="GQ205" s="22"/>
      <c r="GR205" s="22"/>
      <c r="GS205" s="22"/>
      <c r="GT205" s="22"/>
      <c r="GU205" s="22"/>
      <c r="GV205" s="22"/>
      <c r="GW205" s="22"/>
      <c r="GX205" s="22"/>
    </row>
    <row r="206" spans="1:206" s="23" customFormat="1" x14ac:dyDescent="0.35">
      <c r="A206" s="11"/>
      <c r="B206" s="91"/>
      <c r="C206" s="80" t="s">
        <v>25</v>
      </c>
      <c r="D206" s="80" t="s">
        <v>11</v>
      </c>
      <c r="E206" s="81">
        <v>0</v>
      </c>
      <c r="F206" s="82">
        <v>0</v>
      </c>
      <c r="G206" s="80">
        <v>0</v>
      </c>
      <c r="H206" s="83">
        <v>0</v>
      </c>
      <c r="I206" s="80">
        <v>0</v>
      </c>
      <c r="J206" s="80">
        <v>0</v>
      </c>
      <c r="K206" s="80">
        <v>0</v>
      </c>
      <c r="L206" s="84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2"/>
      <c r="EF206" s="22"/>
      <c r="EG206" s="22"/>
      <c r="EH206" s="22"/>
      <c r="EI206" s="22"/>
      <c r="EJ206" s="22"/>
      <c r="EK206" s="22"/>
      <c r="EL206" s="22"/>
      <c r="EM206" s="22"/>
      <c r="EN206" s="22"/>
      <c r="EO206" s="22"/>
      <c r="EP206" s="22"/>
      <c r="EQ206" s="22"/>
      <c r="ER206" s="22"/>
      <c r="ES206" s="22"/>
      <c r="ET206" s="22"/>
      <c r="EU206" s="22"/>
      <c r="EV206" s="22"/>
      <c r="EW206" s="22"/>
      <c r="EX206" s="22"/>
      <c r="EY206" s="22"/>
      <c r="EZ206" s="22"/>
      <c r="FA206" s="22"/>
      <c r="FB206" s="22"/>
      <c r="FC206" s="22"/>
      <c r="FD206" s="22"/>
      <c r="FE206" s="22"/>
      <c r="FF206" s="22"/>
      <c r="FG206" s="22"/>
      <c r="FH206" s="22"/>
      <c r="FI206" s="22"/>
      <c r="FJ206" s="22"/>
      <c r="FK206" s="22"/>
      <c r="FL206" s="22"/>
      <c r="FM206" s="22"/>
      <c r="FN206" s="22"/>
      <c r="FO206" s="22"/>
      <c r="FP206" s="22"/>
      <c r="FQ206" s="22"/>
      <c r="FR206" s="22"/>
      <c r="FS206" s="22"/>
      <c r="FT206" s="22"/>
      <c r="FU206" s="22"/>
      <c r="FV206" s="22"/>
      <c r="FW206" s="22"/>
      <c r="FX206" s="22"/>
      <c r="FY206" s="22"/>
      <c r="FZ206" s="22"/>
      <c r="GA206" s="22"/>
      <c r="GB206" s="22"/>
      <c r="GC206" s="22"/>
      <c r="GD206" s="22"/>
      <c r="GE206" s="22"/>
      <c r="GF206" s="22"/>
      <c r="GG206" s="22"/>
      <c r="GH206" s="22"/>
      <c r="GI206" s="22"/>
      <c r="GJ206" s="22"/>
      <c r="GK206" s="22"/>
      <c r="GL206" s="22"/>
      <c r="GM206" s="22"/>
      <c r="GN206" s="22"/>
      <c r="GO206" s="22"/>
      <c r="GP206" s="22"/>
      <c r="GQ206" s="22"/>
      <c r="GR206" s="22"/>
      <c r="GS206" s="22"/>
      <c r="GT206" s="22"/>
      <c r="GU206" s="22"/>
      <c r="GV206" s="22"/>
      <c r="GW206" s="22"/>
      <c r="GX206" s="22"/>
    </row>
    <row r="207" spans="1:206" s="23" customFormat="1" x14ac:dyDescent="0.35">
      <c r="A207" s="11"/>
      <c r="B207" s="91"/>
      <c r="C207" s="80" t="s">
        <v>25</v>
      </c>
      <c r="D207" s="80" t="s">
        <v>57</v>
      </c>
      <c r="E207" s="81">
        <v>0</v>
      </c>
      <c r="F207" s="82">
        <v>0</v>
      </c>
      <c r="G207" s="80">
        <v>0</v>
      </c>
      <c r="H207" s="83">
        <v>0</v>
      </c>
      <c r="I207" s="80">
        <v>0</v>
      </c>
      <c r="J207" s="80">
        <v>0</v>
      </c>
      <c r="K207" s="80">
        <v>0</v>
      </c>
      <c r="L207" s="84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  <c r="FD207" s="22"/>
      <c r="FE207" s="22"/>
      <c r="FF207" s="22"/>
      <c r="FG207" s="22"/>
      <c r="FH207" s="22"/>
      <c r="FI207" s="22"/>
      <c r="FJ207" s="22"/>
      <c r="FK207" s="22"/>
      <c r="FL207" s="22"/>
      <c r="FM207" s="22"/>
      <c r="FN207" s="22"/>
      <c r="FO207" s="22"/>
      <c r="FP207" s="22"/>
      <c r="FQ207" s="22"/>
      <c r="FR207" s="22"/>
      <c r="FS207" s="22"/>
      <c r="FT207" s="22"/>
      <c r="FU207" s="22"/>
      <c r="FV207" s="22"/>
      <c r="FW207" s="22"/>
      <c r="FX207" s="22"/>
      <c r="FY207" s="22"/>
      <c r="FZ207" s="22"/>
      <c r="GA207" s="22"/>
      <c r="GB207" s="22"/>
      <c r="GC207" s="22"/>
      <c r="GD207" s="22"/>
      <c r="GE207" s="22"/>
      <c r="GF207" s="22"/>
      <c r="GG207" s="22"/>
      <c r="GH207" s="22"/>
      <c r="GI207" s="22"/>
      <c r="GJ207" s="22"/>
      <c r="GK207" s="22"/>
      <c r="GL207" s="22"/>
      <c r="GM207" s="22"/>
      <c r="GN207" s="22"/>
      <c r="GO207" s="22"/>
      <c r="GP207" s="22"/>
      <c r="GQ207" s="22"/>
      <c r="GR207" s="22"/>
      <c r="GS207" s="22"/>
      <c r="GT207" s="22"/>
      <c r="GU207" s="22"/>
      <c r="GV207" s="22"/>
      <c r="GW207" s="22"/>
      <c r="GX207" s="22"/>
    </row>
    <row r="208" spans="1:206" s="23" customFormat="1" ht="30.75" customHeight="1" x14ac:dyDescent="0.35">
      <c r="A208" s="11"/>
      <c r="B208" s="92"/>
      <c r="C208" s="93"/>
      <c r="D208" s="94" t="s">
        <v>73</v>
      </c>
      <c r="E208" s="95">
        <f>E205+E206+E207</f>
        <v>1</v>
      </c>
      <c r="F208" s="96">
        <f>F205+F206+F207</f>
        <v>29.3</v>
      </c>
      <c r="G208" s="94"/>
      <c r="H208" s="97">
        <f>H205+H206+H207</f>
        <v>0</v>
      </c>
      <c r="I208" s="94">
        <f>I205+I206+I207</f>
        <v>1816600</v>
      </c>
      <c r="J208" s="93"/>
      <c r="K208" s="93"/>
      <c r="L208" s="98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  <c r="FD208" s="22"/>
      <c r="FE208" s="22"/>
      <c r="FF208" s="22"/>
      <c r="FG208" s="22"/>
      <c r="FH208" s="22"/>
      <c r="FI208" s="22"/>
      <c r="FJ208" s="22"/>
      <c r="FK208" s="22"/>
      <c r="FL208" s="22"/>
      <c r="FM208" s="22"/>
      <c r="FN208" s="22"/>
      <c r="FO208" s="22"/>
      <c r="FP208" s="22"/>
      <c r="FQ208" s="22"/>
      <c r="FR208" s="22"/>
      <c r="FS208" s="22"/>
      <c r="FT208" s="22"/>
      <c r="FU208" s="22"/>
      <c r="FV208" s="22"/>
      <c r="FW208" s="22"/>
      <c r="FX208" s="22"/>
      <c r="FY208" s="22"/>
      <c r="FZ208" s="22"/>
      <c r="GA208" s="22"/>
      <c r="GB208" s="22"/>
      <c r="GC208" s="22"/>
      <c r="GD208" s="22"/>
      <c r="GE208" s="22"/>
      <c r="GF208" s="22"/>
      <c r="GG208" s="22"/>
      <c r="GH208" s="22"/>
      <c r="GI208" s="22"/>
      <c r="GJ208" s="22"/>
      <c r="GK208" s="22"/>
      <c r="GL208" s="22"/>
      <c r="GM208" s="22"/>
      <c r="GN208" s="22"/>
      <c r="GO208" s="22"/>
      <c r="GP208" s="22"/>
      <c r="GQ208" s="22"/>
      <c r="GR208" s="22"/>
      <c r="GS208" s="22"/>
      <c r="GT208" s="22"/>
      <c r="GU208" s="22"/>
      <c r="GV208" s="22"/>
      <c r="GW208" s="22"/>
      <c r="GX208" s="22"/>
    </row>
    <row r="209" spans="1:206" s="23" customFormat="1" x14ac:dyDescent="0.35">
      <c r="A209" s="11"/>
      <c r="B209" s="90" t="s">
        <v>75</v>
      </c>
      <c r="C209" s="80" t="s">
        <v>23</v>
      </c>
      <c r="D209" s="80" t="s">
        <v>10</v>
      </c>
      <c r="E209" s="81">
        <v>0</v>
      </c>
      <c r="F209" s="82">
        <v>0</v>
      </c>
      <c r="G209" s="80">
        <v>0</v>
      </c>
      <c r="H209" s="83">
        <v>0</v>
      </c>
      <c r="I209" s="80">
        <v>0</v>
      </c>
      <c r="J209" s="80">
        <v>0</v>
      </c>
      <c r="K209" s="80">
        <v>0</v>
      </c>
      <c r="L209" s="84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  <c r="EZ209" s="22"/>
      <c r="FA209" s="22"/>
      <c r="FB209" s="22"/>
      <c r="FC209" s="22"/>
      <c r="FD209" s="22"/>
      <c r="FE209" s="22"/>
      <c r="FF209" s="22"/>
      <c r="FG209" s="22"/>
      <c r="FH209" s="22"/>
      <c r="FI209" s="22"/>
      <c r="FJ209" s="22"/>
      <c r="FK209" s="22"/>
      <c r="FL209" s="22"/>
      <c r="FM209" s="22"/>
      <c r="FN209" s="22"/>
      <c r="FO209" s="22"/>
      <c r="FP209" s="22"/>
      <c r="FQ209" s="22"/>
      <c r="FR209" s="22"/>
      <c r="FS209" s="22"/>
      <c r="FT209" s="22"/>
      <c r="FU209" s="22"/>
      <c r="FV209" s="22"/>
      <c r="FW209" s="22"/>
      <c r="FX209" s="22"/>
      <c r="FY209" s="22"/>
      <c r="FZ209" s="22"/>
      <c r="GA209" s="22"/>
      <c r="GB209" s="22"/>
      <c r="GC209" s="22"/>
      <c r="GD209" s="22"/>
      <c r="GE209" s="22"/>
      <c r="GF209" s="22"/>
      <c r="GG209" s="22"/>
      <c r="GH209" s="22"/>
      <c r="GI209" s="22"/>
      <c r="GJ209" s="22"/>
      <c r="GK209" s="22"/>
      <c r="GL209" s="22"/>
      <c r="GM209" s="22"/>
      <c r="GN209" s="22"/>
      <c r="GO209" s="22"/>
      <c r="GP209" s="22"/>
      <c r="GQ209" s="22"/>
      <c r="GR209" s="22"/>
      <c r="GS209" s="22"/>
      <c r="GT209" s="22"/>
      <c r="GU209" s="22"/>
      <c r="GV209" s="22"/>
      <c r="GW209" s="22"/>
      <c r="GX209" s="22"/>
    </row>
    <row r="210" spans="1:206" s="23" customFormat="1" x14ac:dyDescent="0.35">
      <c r="A210" s="11"/>
      <c r="B210" s="91"/>
      <c r="C210" s="80" t="s">
        <v>23</v>
      </c>
      <c r="D210" s="80" t="s">
        <v>11</v>
      </c>
      <c r="E210" s="81">
        <v>0</v>
      </c>
      <c r="F210" s="82">
        <v>0</v>
      </c>
      <c r="G210" s="80">
        <v>0</v>
      </c>
      <c r="H210" s="83">
        <v>0</v>
      </c>
      <c r="I210" s="80">
        <v>0</v>
      </c>
      <c r="J210" s="80">
        <v>0</v>
      </c>
      <c r="K210" s="80">
        <v>0</v>
      </c>
      <c r="L210" s="84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2"/>
      <c r="FQ210" s="22"/>
      <c r="FR210" s="22"/>
      <c r="FS210" s="22"/>
      <c r="FT210" s="22"/>
      <c r="FU210" s="22"/>
      <c r="FV210" s="22"/>
      <c r="FW210" s="22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2"/>
      <c r="GQ210" s="22"/>
      <c r="GR210" s="22"/>
      <c r="GS210" s="22"/>
      <c r="GT210" s="22"/>
      <c r="GU210" s="22"/>
      <c r="GV210" s="22"/>
      <c r="GW210" s="22"/>
      <c r="GX210" s="22"/>
    </row>
    <row r="211" spans="1:206" s="23" customFormat="1" x14ac:dyDescent="0.35">
      <c r="A211" s="11"/>
      <c r="B211" s="91"/>
      <c r="C211" s="80" t="s">
        <v>23</v>
      </c>
      <c r="D211" s="80" t="s">
        <v>12</v>
      </c>
      <c r="E211" s="81">
        <v>0</v>
      </c>
      <c r="F211" s="82">
        <v>0</v>
      </c>
      <c r="G211" s="80">
        <v>0</v>
      </c>
      <c r="H211" s="83">
        <v>0</v>
      </c>
      <c r="I211" s="80">
        <v>0</v>
      </c>
      <c r="J211" s="80">
        <v>0</v>
      </c>
      <c r="K211" s="80">
        <v>0</v>
      </c>
      <c r="L211" s="84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2"/>
      <c r="FQ211" s="22"/>
      <c r="FR211" s="22"/>
      <c r="FS211" s="22"/>
      <c r="FT211" s="22"/>
      <c r="FU211" s="22"/>
      <c r="FV211" s="22"/>
      <c r="FW211" s="22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2"/>
      <c r="GQ211" s="22"/>
      <c r="GR211" s="22"/>
      <c r="GS211" s="22"/>
      <c r="GT211" s="22"/>
      <c r="GU211" s="22"/>
      <c r="GV211" s="22"/>
      <c r="GW211" s="22"/>
      <c r="GX211" s="22"/>
    </row>
    <row r="212" spans="1:206" s="23" customFormat="1" ht="30.75" customHeight="1" x14ac:dyDescent="0.35">
      <c r="A212" s="11"/>
      <c r="B212" s="92"/>
      <c r="C212" s="93"/>
      <c r="D212" s="94" t="s">
        <v>76</v>
      </c>
      <c r="E212" s="95">
        <f>E209+E210+E211</f>
        <v>0</v>
      </c>
      <c r="F212" s="96">
        <f>F209+F210+F211</f>
        <v>0</v>
      </c>
      <c r="G212" s="94"/>
      <c r="H212" s="97">
        <f>H209+H210+H211</f>
        <v>0</v>
      </c>
      <c r="I212" s="94">
        <f>I209+I210+I211</f>
        <v>0</v>
      </c>
      <c r="J212" s="93"/>
      <c r="K212" s="93"/>
      <c r="L212" s="98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  <c r="EG212" s="22"/>
      <c r="EH212" s="22"/>
      <c r="EI212" s="22"/>
      <c r="EJ212" s="22"/>
      <c r="EK212" s="22"/>
      <c r="EL212" s="22"/>
      <c r="EM212" s="22"/>
      <c r="EN212" s="22"/>
      <c r="EO212" s="22"/>
      <c r="EP212" s="22"/>
      <c r="EQ212" s="22"/>
      <c r="ER212" s="22"/>
      <c r="ES212" s="22"/>
      <c r="ET212" s="22"/>
      <c r="EU212" s="22"/>
      <c r="EV212" s="22"/>
      <c r="EW212" s="22"/>
      <c r="EX212" s="22"/>
      <c r="EY212" s="22"/>
      <c r="EZ212" s="22"/>
      <c r="FA212" s="22"/>
      <c r="FB212" s="22"/>
      <c r="FC212" s="22"/>
      <c r="FD212" s="22"/>
      <c r="FE212" s="22"/>
      <c r="FF212" s="22"/>
      <c r="FG212" s="22"/>
      <c r="FH212" s="22"/>
      <c r="FI212" s="22"/>
      <c r="FJ212" s="22"/>
      <c r="FK212" s="22"/>
      <c r="FL212" s="22"/>
      <c r="FM212" s="22"/>
      <c r="FN212" s="22"/>
      <c r="FO212" s="22"/>
      <c r="FP212" s="22"/>
      <c r="FQ212" s="22"/>
      <c r="FR212" s="22"/>
      <c r="FS212" s="22"/>
      <c r="FT212" s="22"/>
      <c r="FU212" s="22"/>
      <c r="FV212" s="22"/>
      <c r="FW212" s="22"/>
      <c r="FX212" s="22"/>
      <c r="FY212" s="22"/>
      <c r="FZ212" s="22"/>
      <c r="GA212" s="22"/>
      <c r="GB212" s="22"/>
      <c r="GC212" s="22"/>
      <c r="GD212" s="22"/>
      <c r="GE212" s="22"/>
      <c r="GF212" s="22"/>
      <c r="GG212" s="22"/>
      <c r="GH212" s="22"/>
      <c r="GI212" s="22"/>
      <c r="GJ212" s="22"/>
      <c r="GK212" s="22"/>
      <c r="GL212" s="22"/>
      <c r="GM212" s="22"/>
      <c r="GN212" s="22"/>
      <c r="GO212" s="22"/>
      <c r="GP212" s="22"/>
      <c r="GQ212" s="22"/>
      <c r="GR212" s="22"/>
      <c r="GS212" s="22"/>
      <c r="GT212" s="22"/>
      <c r="GU212" s="22"/>
      <c r="GV212" s="22"/>
      <c r="GW212" s="22"/>
      <c r="GX212" s="22"/>
    </row>
    <row r="213" spans="1:206" x14ac:dyDescent="0.35">
      <c r="A213" s="11"/>
      <c r="B213" s="16" t="s">
        <v>42</v>
      </c>
      <c r="C213" s="17" t="s">
        <v>27</v>
      </c>
      <c r="D213" s="17" t="s">
        <v>10</v>
      </c>
      <c r="E213" s="18">
        <v>2</v>
      </c>
      <c r="F213" s="40">
        <v>93.1</v>
      </c>
      <c r="G213" s="17">
        <f>F213/E213</f>
        <v>46.55</v>
      </c>
      <c r="H213" s="64">
        <v>0</v>
      </c>
      <c r="I213" s="17">
        <v>5120500</v>
      </c>
      <c r="J213" s="17">
        <f>I213/E213</f>
        <v>2560250</v>
      </c>
      <c r="K213" s="17">
        <f>I213/F213</f>
        <v>55000</v>
      </c>
      <c r="L213" s="19"/>
    </row>
    <row r="214" spans="1:206" x14ac:dyDescent="0.35">
      <c r="A214" s="11"/>
      <c r="B214" s="20"/>
      <c r="C214" s="17" t="s">
        <v>27</v>
      </c>
      <c r="D214" s="17" t="s">
        <v>11</v>
      </c>
      <c r="E214" s="18">
        <v>0</v>
      </c>
      <c r="F214" s="40">
        <v>0</v>
      </c>
      <c r="G214" s="17">
        <v>0</v>
      </c>
      <c r="H214" s="64">
        <v>0</v>
      </c>
      <c r="I214" s="17">
        <v>0</v>
      </c>
      <c r="J214" s="17">
        <v>0</v>
      </c>
      <c r="K214" s="17">
        <v>0</v>
      </c>
      <c r="L214" s="19"/>
    </row>
    <row r="215" spans="1:206" x14ac:dyDescent="0.35">
      <c r="A215" s="11"/>
      <c r="B215" s="20"/>
      <c r="C215" s="17" t="s">
        <v>27</v>
      </c>
      <c r="D215" s="17" t="s">
        <v>12</v>
      </c>
      <c r="E215" s="18">
        <v>0</v>
      </c>
      <c r="F215" s="40">
        <v>0</v>
      </c>
      <c r="G215" s="17">
        <v>0</v>
      </c>
      <c r="H215" s="64">
        <v>0</v>
      </c>
      <c r="I215" s="17">
        <v>0</v>
      </c>
      <c r="J215" s="17">
        <v>0</v>
      </c>
      <c r="K215" s="17">
        <v>0</v>
      </c>
      <c r="L215" s="19"/>
    </row>
    <row r="216" spans="1:206" ht="32.25" customHeight="1" x14ac:dyDescent="0.35">
      <c r="A216" s="11"/>
      <c r="B216" s="21"/>
      <c r="C216" s="17"/>
      <c r="D216" s="25" t="s">
        <v>72</v>
      </c>
      <c r="E216" s="26">
        <f>E213+E214+E215</f>
        <v>2</v>
      </c>
      <c r="F216" s="39">
        <f>F213+F214+F215</f>
        <v>93.1</v>
      </c>
      <c r="G216" s="25"/>
      <c r="H216" s="65">
        <f>H213+H215+H214</f>
        <v>0</v>
      </c>
      <c r="I216" s="25">
        <f>I213+I214+I215</f>
        <v>5120500</v>
      </c>
      <c r="J216" s="25"/>
      <c r="K216" s="25"/>
      <c r="L216" s="27"/>
    </row>
    <row r="217" spans="1:206" s="23" customFormat="1" x14ac:dyDescent="0.35">
      <c r="A217" s="12"/>
      <c r="B217" s="5" t="s">
        <v>15</v>
      </c>
      <c r="C217" s="5"/>
      <c r="D217" s="5"/>
      <c r="E217" s="6">
        <f>E208+E212+E216</f>
        <v>3</v>
      </c>
      <c r="F217" s="7">
        <f>F208+F212+F216</f>
        <v>122.39999999999999</v>
      </c>
      <c r="G217" s="5"/>
      <c r="H217" s="8">
        <f>H208+H212+H216</f>
        <v>0</v>
      </c>
      <c r="I217" s="5">
        <f>I208+I212+I216</f>
        <v>6937100</v>
      </c>
      <c r="J217" s="5"/>
      <c r="K217" s="5"/>
      <c r="L217" s="9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2"/>
      <c r="EF217" s="22"/>
      <c r="EG217" s="22"/>
      <c r="EH217" s="22"/>
      <c r="EI217" s="22"/>
      <c r="EJ217" s="22"/>
      <c r="EK217" s="22"/>
      <c r="EL217" s="22"/>
      <c r="EM217" s="22"/>
      <c r="EN217" s="22"/>
      <c r="EO217" s="22"/>
      <c r="EP217" s="22"/>
      <c r="EQ217" s="22"/>
      <c r="ER217" s="22"/>
      <c r="ES217" s="22"/>
      <c r="ET217" s="22"/>
      <c r="EU217" s="22"/>
      <c r="EV217" s="22"/>
      <c r="EW217" s="22"/>
      <c r="EX217" s="22"/>
      <c r="EY217" s="22"/>
      <c r="EZ217" s="22"/>
      <c r="FA217" s="22"/>
      <c r="FB217" s="22"/>
      <c r="FC217" s="22"/>
      <c r="FD217" s="22"/>
      <c r="FE217" s="22"/>
      <c r="FF217" s="22"/>
      <c r="FG217" s="22"/>
      <c r="FH217" s="22"/>
      <c r="FI217" s="22"/>
      <c r="FJ217" s="22"/>
      <c r="FK217" s="22"/>
      <c r="FL217" s="22"/>
      <c r="FM217" s="22"/>
      <c r="FN217" s="22"/>
      <c r="FO217" s="22"/>
      <c r="FP217" s="22"/>
      <c r="FQ217" s="22"/>
      <c r="FR217" s="22"/>
      <c r="FS217" s="22"/>
      <c r="FT217" s="22"/>
      <c r="FU217" s="22"/>
      <c r="FV217" s="22"/>
      <c r="FW217" s="22"/>
      <c r="FX217" s="22"/>
      <c r="FY217" s="22"/>
      <c r="FZ217" s="22"/>
      <c r="GA217" s="22"/>
      <c r="GB217" s="22"/>
      <c r="GC217" s="22"/>
      <c r="GD217" s="22"/>
      <c r="GE217" s="22"/>
      <c r="GF217" s="22"/>
      <c r="GG217" s="22"/>
      <c r="GH217" s="22"/>
      <c r="GI217" s="22"/>
      <c r="GJ217" s="22"/>
      <c r="GK217" s="22"/>
      <c r="GL217" s="22"/>
      <c r="GM217" s="22"/>
      <c r="GN217" s="22"/>
      <c r="GO217" s="22"/>
      <c r="GP217" s="22"/>
      <c r="GQ217" s="22"/>
      <c r="GR217" s="22"/>
      <c r="GS217" s="22"/>
      <c r="GT217" s="22"/>
      <c r="GU217" s="22"/>
      <c r="GV217" s="22"/>
      <c r="GW217" s="22"/>
      <c r="GX217" s="22"/>
    </row>
    <row r="218" spans="1:206" ht="24" customHeight="1" x14ac:dyDescent="0.35">
      <c r="A218" s="10" t="s">
        <v>17</v>
      </c>
      <c r="B218" s="16" t="s">
        <v>58</v>
      </c>
      <c r="C218" s="17" t="s">
        <v>38</v>
      </c>
      <c r="D218" s="17" t="s">
        <v>10</v>
      </c>
      <c r="E218" s="18">
        <v>0</v>
      </c>
      <c r="F218" s="40">
        <v>0</v>
      </c>
      <c r="G218" s="17">
        <v>0</v>
      </c>
      <c r="H218" s="64">
        <v>0</v>
      </c>
      <c r="I218" s="17">
        <v>0</v>
      </c>
      <c r="J218" s="17">
        <v>0</v>
      </c>
      <c r="K218" s="17">
        <v>0</v>
      </c>
      <c r="L218" s="19"/>
    </row>
    <row r="219" spans="1:206" ht="24" customHeight="1" x14ac:dyDescent="0.35">
      <c r="A219" s="11"/>
      <c r="B219" s="20"/>
      <c r="C219" s="17" t="s">
        <v>38</v>
      </c>
      <c r="D219" s="17" t="s">
        <v>11</v>
      </c>
      <c r="E219" s="18">
        <v>0</v>
      </c>
      <c r="F219" s="40">
        <v>0</v>
      </c>
      <c r="G219" s="17">
        <v>0</v>
      </c>
      <c r="H219" s="64">
        <v>0</v>
      </c>
      <c r="I219" s="17">
        <v>0</v>
      </c>
      <c r="J219" s="17">
        <v>0</v>
      </c>
      <c r="K219" s="17">
        <v>0</v>
      </c>
      <c r="L219" s="19"/>
    </row>
    <row r="220" spans="1:206" ht="33" customHeight="1" x14ac:dyDescent="0.35">
      <c r="A220" s="11"/>
      <c r="B220" s="21"/>
      <c r="C220" s="17" t="s">
        <v>38</v>
      </c>
      <c r="D220" s="17" t="s">
        <v>12</v>
      </c>
      <c r="E220" s="18">
        <v>1</v>
      </c>
      <c r="F220" s="40">
        <v>71.64</v>
      </c>
      <c r="G220" s="17">
        <f>F220/E220</f>
        <v>71.64</v>
      </c>
      <c r="H220" s="64">
        <v>0</v>
      </c>
      <c r="I220" s="17">
        <v>4226760</v>
      </c>
      <c r="J220" s="17">
        <f>I220/E220</f>
        <v>4226760</v>
      </c>
      <c r="K220" s="17">
        <f>I220/F220</f>
        <v>59000</v>
      </c>
      <c r="L220" s="19"/>
    </row>
    <row r="221" spans="1:206" s="99" customFormat="1" x14ac:dyDescent="0.35">
      <c r="A221" s="12"/>
      <c r="B221" s="5" t="s">
        <v>15</v>
      </c>
      <c r="C221" s="5"/>
      <c r="D221" s="5"/>
      <c r="E221" s="6">
        <f>E218+E220+E219</f>
        <v>1</v>
      </c>
      <c r="F221" s="7">
        <f>F218+F220+F219</f>
        <v>71.64</v>
      </c>
      <c r="G221" s="54">
        <f>F221/E221</f>
        <v>71.64</v>
      </c>
      <c r="H221" s="8">
        <f>H218+H220+H219</f>
        <v>0</v>
      </c>
      <c r="I221" s="5">
        <f>I218+I220+I219</f>
        <v>4226760</v>
      </c>
      <c r="J221" s="54">
        <f>I221/E221</f>
        <v>4226760</v>
      </c>
      <c r="K221" s="54">
        <f>I221/F221</f>
        <v>59000</v>
      </c>
      <c r="L221" s="9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14"/>
      <c r="EF221" s="14"/>
      <c r="EG221" s="14"/>
      <c r="EH221" s="14"/>
      <c r="EI221" s="14"/>
      <c r="EJ221" s="14"/>
      <c r="EK221" s="14"/>
      <c r="EL221" s="14"/>
      <c r="EM221" s="14"/>
      <c r="EN221" s="14"/>
      <c r="EO221" s="14"/>
      <c r="EP221" s="14"/>
      <c r="EQ221" s="14"/>
      <c r="ER221" s="14"/>
      <c r="ES221" s="14"/>
      <c r="ET221" s="14"/>
      <c r="EU221" s="14"/>
      <c r="EV221" s="14"/>
      <c r="EW221" s="14"/>
      <c r="EX221" s="14"/>
      <c r="EY221" s="14"/>
      <c r="EZ221" s="14"/>
      <c r="FA221" s="14"/>
      <c r="FB221" s="14"/>
      <c r="FC221" s="14"/>
      <c r="FD221" s="14"/>
      <c r="FE221" s="14"/>
      <c r="FF221" s="14"/>
      <c r="FG221" s="14"/>
      <c r="FH221" s="14"/>
      <c r="FI221" s="14"/>
      <c r="FJ221" s="14"/>
      <c r="FK221" s="14"/>
      <c r="FL221" s="14"/>
      <c r="FM221" s="14"/>
      <c r="FN221" s="14"/>
      <c r="FO221" s="14"/>
      <c r="FP221" s="14"/>
      <c r="FQ221" s="14"/>
      <c r="FR221" s="14"/>
      <c r="FS221" s="14"/>
      <c r="FT221" s="14"/>
      <c r="FU221" s="14"/>
      <c r="FV221" s="14"/>
      <c r="FW221" s="14"/>
      <c r="FX221" s="14"/>
      <c r="FY221" s="14"/>
      <c r="FZ221" s="14"/>
      <c r="GA221" s="14"/>
      <c r="GB221" s="14"/>
      <c r="GC221" s="14"/>
      <c r="GD221" s="14"/>
      <c r="GE221" s="14"/>
      <c r="GF221" s="14"/>
      <c r="GG221" s="14"/>
      <c r="GH221" s="14"/>
      <c r="GI221" s="14"/>
      <c r="GJ221" s="14"/>
      <c r="GK221" s="14"/>
      <c r="GL221" s="14"/>
      <c r="GM221" s="14"/>
      <c r="GN221" s="14"/>
      <c r="GO221" s="14"/>
      <c r="GP221" s="14"/>
      <c r="GQ221" s="14"/>
      <c r="GR221" s="14"/>
      <c r="GS221" s="14"/>
      <c r="GT221" s="14"/>
      <c r="GU221" s="14"/>
      <c r="GV221" s="14"/>
      <c r="GW221" s="14"/>
      <c r="GX221" s="14"/>
    </row>
    <row r="222" spans="1:206" x14ac:dyDescent="0.35">
      <c r="A222" s="11" t="s">
        <v>163</v>
      </c>
      <c r="B222" s="16" t="s">
        <v>156</v>
      </c>
      <c r="C222" s="45" t="s">
        <v>66</v>
      </c>
      <c r="D222" s="45" t="s">
        <v>45</v>
      </c>
      <c r="E222" s="46">
        <v>0</v>
      </c>
      <c r="F222" s="47">
        <v>0</v>
      </c>
      <c r="G222" s="45">
        <v>0</v>
      </c>
      <c r="H222" s="87">
        <v>0</v>
      </c>
      <c r="I222" s="45">
        <v>0</v>
      </c>
      <c r="J222" s="45">
        <v>0</v>
      </c>
      <c r="K222" s="45">
        <v>0</v>
      </c>
      <c r="L222" s="60"/>
    </row>
    <row r="223" spans="1:206" x14ac:dyDescent="0.35">
      <c r="A223" s="11"/>
      <c r="B223" s="20"/>
      <c r="C223" s="45" t="s">
        <v>66</v>
      </c>
      <c r="D223" s="45" t="s">
        <v>10</v>
      </c>
      <c r="E223" s="46">
        <v>21</v>
      </c>
      <c r="F223" s="47">
        <v>747.83</v>
      </c>
      <c r="G223" s="45">
        <f>F223/E223</f>
        <v>35.610952380952384</v>
      </c>
      <c r="H223" s="87">
        <v>19</v>
      </c>
      <c r="I223" s="45">
        <v>59462970</v>
      </c>
      <c r="J223" s="45">
        <f>I223/E223</f>
        <v>2831570</v>
      </c>
      <c r="K223" s="45">
        <f>I223/F223</f>
        <v>79514.020566171457</v>
      </c>
      <c r="L223" s="19">
        <f>H223/E223</f>
        <v>0.90476190476190477</v>
      </c>
    </row>
    <row r="224" spans="1:206" x14ac:dyDescent="0.35">
      <c r="A224" s="11"/>
      <c r="B224" s="20"/>
      <c r="C224" s="45" t="s">
        <v>66</v>
      </c>
      <c r="D224" s="45" t="s">
        <v>11</v>
      </c>
      <c r="E224" s="46">
        <v>7</v>
      </c>
      <c r="F224" s="47">
        <v>411</v>
      </c>
      <c r="G224" s="45">
        <v>0</v>
      </c>
      <c r="H224" s="87">
        <v>6</v>
      </c>
      <c r="I224" s="45">
        <v>30473220</v>
      </c>
      <c r="J224" s="45">
        <f>I224/E224</f>
        <v>4353317.1428571427</v>
      </c>
      <c r="K224" s="45">
        <f>I224/F224</f>
        <v>74144.087591240881</v>
      </c>
      <c r="L224" s="19">
        <f t="shared" ref="L224:L231" si="9">H224/E224</f>
        <v>0.8571428571428571</v>
      </c>
    </row>
    <row r="225" spans="1:206" x14ac:dyDescent="0.35">
      <c r="A225" s="11"/>
      <c r="B225" s="20"/>
      <c r="C225" s="45" t="s">
        <v>66</v>
      </c>
      <c r="D225" s="45" t="s">
        <v>12</v>
      </c>
      <c r="E225" s="46">
        <v>4</v>
      </c>
      <c r="F225" s="47">
        <v>310.17</v>
      </c>
      <c r="G225" s="45">
        <v>0</v>
      </c>
      <c r="H225" s="87">
        <v>4</v>
      </c>
      <c r="I225" s="45">
        <v>21703414</v>
      </c>
      <c r="J225" s="45">
        <f>I225/E225</f>
        <v>5425853.5</v>
      </c>
      <c r="K225" s="45">
        <f>I225/F225</f>
        <v>69972.640809878445</v>
      </c>
      <c r="L225" s="19">
        <f t="shared" si="9"/>
        <v>1</v>
      </c>
    </row>
    <row r="226" spans="1:206" x14ac:dyDescent="0.35">
      <c r="A226" s="11"/>
      <c r="B226" s="20"/>
      <c r="C226" s="45" t="s">
        <v>66</v>
      </c>
      <c r="D226" s="45" t="s">
        <v>57</v>
      </c>
      <c r="E226" s="46">
        <v>0</v>
      </c>
      <c r="F226" s="47">
        <v>0</v>
      </c>
      <c r="G226" s="45">
        <v>0</v>
      </c>
      <c r="H226" s="87">
        <v>0</v>
      </c>
      <c r="I226" s="45">
        <v>0</v>
      </c>
      <c r="J226" s="45">
        <v>0</v>
      </c>
      <c r="K226" s="45">
        <v>0</v>
      </c>
      <c r="L226" s="19"/>
    </row>
    <row r="227" spans="1:206" ht="32.25" customHeight="1" x14ac:dyDescent="0.35">
      <c r="A227" s="11"/>
      <c r="B227" s="21"/>
      <c r="C227" s="45"/>
      <c r="D227" s="42" t="s">
        <v>67</v>
      </c>
      <c r="E227" s="43">
        <f>E222+E223+E224+E225+E226</f>
        <v>32</v>
      </c>
      <c r="F227" s="44">
        <f>F222+F223+F224+F225+F226</f>
        <v>1469</v>
      </c>
      <c r="G227" s="42"/>
      <c r="H227" s="89">
        <f>H222+H223+H224+H225+H226</f>
        <v>29</v>
      </c>
      <c r="I227" s="42">
        <f>I222+I223+I224+I225+I226</f>
        <v>111639604</v>
      </c>
      <c r="J227" s="42"/>
      <c r="K227" s="42">
        <f>AVERAGE(K223:K225)</f>
        <v>74543.582989096918</v>
      </c>
      <c r="L227" s="100"/>
    </row>
    <row r="228" spans="1:206" x14ac:dyDescent="0.35">
      <c r="A228" s="11"/>
      <c r="B228" s="16" t="s">
        <v>139</v>
      </c>
      <c r="C228" s="45" t="s">
        <v>41</v>
      </c>
      <c r="D228" s="45" t="s">
        <v>45</v>
      </c>
      <c r="E228" s="46">
        <v>30</v>
      </c>
      <c r="F228" s="47">
        <v>813</v>
      </c>
      <c r="G228" s="45">
        <f>F228/E228</f>
        <v>27.1</v>
      </c>
      <c r="H228" s="87">
        <v>29</v>
      </c>
      <c r="I228" s="45">
        <v>62459760</v>
      </c>
      <c r="J228" s="45">
        <f>I228/E228</f>
        <v>2081992</v>
      </c>
      <c r="K228" s="45">
        <f>J228/G228</f>
        <v>76826.27306273063</v>
      </c>
      <c r="L228" s="19">
        <f t="shared" si="9"/>
        <v>0.96666666666666667</v>
      </c>
    </row>
    <row r="229" spans="1:206" x14ac:dyDescent="0.35">
      <c r="A229" s="11"/>
      <c r="B229" s="20"/>
      <c r="C229" s="45" t="s">
        <v>41</v>
      </c>
      <c r="D229" s="45" t="s">
        <v>10</v>
      </c>
      <c r="E229" s="46">
        <v>31</v>
      </c>
      <c r="F229" s="47">
        <v>1194</v>
      </c>
      <c r="G229" s="45">
        <v>38.51</v>
      </c>
      <c r="H229" s="87">
        <v>26</v>
      </c>
      <c r="I229" s="45">
        <v>91115080</v>
      </c>
      <c r="J229" s="45">
        <f>I229/E229</f>
        <v>2939196.1290322579</v>
      </c>
      <c r="K229" s="45">
        <f>J229/G229</f>
        <v>76322.932459939184</v>
      </c>
      <c r="L229" s="19">
        <f t="shared" si="9"/>
        <v>0.83870967741935487</v>
      </c>
    </row>
    <row r="230" spans="1:206" x14ac:dyDescent="0.35">
      <c r="A230" s="11"/>
      <c r="B230" s="20"/>
      <c r="C230" s="45" t="s">
        <v>41</v>
      </c>
      <c r="D230" s="45" t="s">
        <v>11</v>
      </c>
      <c r="E230" s="46">
        <v>3</v>
      </c>
      <c r="F230" s="47">
        <v>209.76</v>
      </c>
      <c r="G230" s="45">
        <f>F230/E230</f>
        <v>69.92</v>
      </c>
      <c r="H230" s="87">
        <v>3</v>
      </c>
      <c r="I230" s="45">
        <v>14753120</v>
      </c>
      <c r="J230" s="45">
        <f>I230/E230</f>
        <v>4917706.666666667</v>
      </c>
      <c r="K230" s="45">
        <f t="shared" ref="K230" si="10">J230/G230</f>
        <v>70333.333333333343</v>
      </c>
      <c r="L230" s="19">
        <f t="shared" si="9"/>
        <v>1</v>
      </c>
    </row>
    <row r="231" spans="1:206" x14ac:dyDescent="0.35">
      <c r="A231" s="11"/>
      <c r="B231" s="20"/>
      <c r="C231" s="45" t="s">
        <v>41</v>
      </c>
      <c r="D231" s="45" t="s">
        <v>12</v>
      </c>
      <c r="E231" s="46">
        <v>12</v>
      </c>
      <c r="F231" s="47">
        <v>833</v>
      </c>
      <c r="G231" s="45">
        <f>F231/E231</f>
        <v>69.416666666666671</v>
      </c>
      <c r="H231" s="87">
        <v>11</v>
      </c>
      <c r="I231" s="45">
        <v>53743575</v>
      </c>
      <c r="J231" s="45">
        <f>I231/E231</f>
        <v>4478631.25</v>
      </c>
      <c r="K231" s="45">
        <f>J231/G231</f>
        <v>64518.097238895556</v>
      </c>
      <c r="L231" s="19">
        <f t="shared" si="9"/>
        <v>0.91666666666666663</v>
      </c>
    </row>
    <row r="232" spans="1:206" ht="32.25" customHeight="1" x14ac:dyDescent="0.35">
      <c r="A232" s="11"/>
      <c r="B232" s="21"/>
      <c r="C232" s="45"/>
      <c r="D232" s="42" t="s">
        <v>61</v>
      </c>
      <c r="E232" s="43">
        <f>E228+E229+E231+E230</f>
        <v>76</v>
      </c>
      <c r="F232" s="44">
        <f>F228+F229+F231+F230</f>
        <v>3049.76</v>
      </c>
      <c r="G232" s="42"/>
      <c r="H232" s="89">
        <f>H228+H229+H231+H230</f>
        <v>69</v>
      </c>
      <c r="I232" s="42">
        <f>I228+I229+I231+I230</f>
        <v>222071535</v>
      </c>
      <c r="J232" s="42"/>
      <c r="K232" s="42">
        <f>AVERAGE(K228:K231)</f>
        <v>72000.159023724686</v>
      </c>
      <c r="L232" s="100"/>
    </row>
    <row r="233" spans="1:206" s="99" customFormat="1" ht="13.5" x14ac:dyDescent="0.35">
      <c r="A233" s="12"/>
      <c r="B233" s="5" t="s">
        <v>15</v>
      </c>
      <c r="C233" s="49"/>
      <c r="D233" s="49"/>
      <c r="E233" s="6">
        <f>E232+E227</f>
        <v>108</v>
      </c>
      <c r="F233" s="6">
        <f t="shared" ref="F233:I233" si="11">F232+F227</f>
        <v>4518.76</v>
      </c>
      <c r="G233" s="6"/>
      <c r="H233" s="6">
        <f t="shared" si="11"/>
        <v>98</v>
      </c>
      <c r="I233" s="6">
        <f t="shared" si="11"/>
        <v>333711139</v>
      </c>
      <c r="J233" s="5"/>
      <c r="K233" s="5"/>
      <c r="L233" s="9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14"/>
      <c r="EN233" s="14"/>
      <c r="EO233" s="14"/>
      <c r="EP233" s="14"/>
      <c r="EQ233" s="14"/>
      <c r="ER233" s="14"/>
      <c r="ES233" s="14"/>
      <c r="ET233" s="14"/>
      <c r="EU233" s="14"/>
      <c r="EV233" s="14"/>
      <c r="EW233" s="14"/>
      <c r="EX233" s="14"/>
      <c r="EY233" s="14"/>
      <c r="EZ233" s="14"/>
      <c r="FA233" s="14"/>
      <c r="FB233" s="14"/>
      <c r="FC233" s="14"/>
      <c r="FD233" s="14"/>
      <c r="FE233" s="14"/>
      <c r="FF233" s="14"/>
      <c r="FG233" s="14"/>
      <c r="FH233" s="14"/>
      <c r="FI233" s="14"/>
      <c r="FJ233" s="14"/>
      <c r="FK233" s="14"/>
      <c r="FL233" s="14"/>
      <c r="FM233" s="14"/>
      <c r="FN233" s="14"/>
      <c r="FO233" s="14"/>
      <c r="FP233" s="14"/>
      <c r="FQ233" s="14"/>
      <c r="FR233" s="14"/>
      <c r="FS233" s="14"/>
      <c r="FT233" s="14"/>
      <c r="FU233" s="14"/>
      <c r="FV233" s="14"/>
      <c r="FW233" s="14"/>
      <c r="FX233" s="14"/>
      <c r="FY233" s="14"/>
      <c r="FZ233" s="14"/>
      <c r="GA233" s="14"/>
      <c r="GB233" s="14"/>
      <c r="GC233" s="14"/>
      <c r="GD233" s="14"/>
      <c r="GE233" s="14"/>
      <c r="GF233" s="14"/>
      <c r="GG233" s="14"/>
      <c r="GH233" s="14"/>
      <c r="GI233" s="14"/>
      <c r="GJ233" s="14"/>
      <c r="GK233" s="14"/>
      <c r="GL233" s="14"/>
      <c r="GM233" s="14"/>
      <c r="GN233" s="14"/>
      <c r="GO233" s="14"/>
      <c r="GP233" s="14"/>
      <c r="GQ233" s="14"/>
      <c r="GR233" s="14"/>
      <c r="GS233" s="14"/>
      <c r="GT233" s="14"/>
      <c r="GU233" s="14"/>
      <c r="GV233" s="14"/>
      <c r="GW233" s="14"/>
      <c r="GX233" s="14"/>
    </row>
    <row r="234" spans="1:206" s="66" customFormat="1" ht="13.5" x14ac:dyDescent="0.35">
      <c r="A234" s="13" t="s">
        <v>164</v>
      </c>
      <c r="B234" s="16" t="s">
        <v>46</v>
      </c>
      <c r="C234" s="17" t="s">
        <v>46</v>
      </c>
      <c r="D234" s="17" t="s">
        <v>10</v>
      </c>
      <c r="E234" s="18">
        <v>17</v>
      </c>
      <c r="F234" s="40">
        <v>667.13</v>
      </c>
      <c r="G234" s="17">
        <f>F234/E234</f>
        <v>39.242941176470588</v>
      </c>
      <c r="H234" s="64">
        <v>7</v>
      </c>
      <c r="I234" s="17">
        <v>31373122.510000002</v>
      </c>
      <c r="J234" s="45">
        <f>I234/E234</f>
        <v>1845477.7947058824</v>
      </c>
      <c r="K234" s="45">
        <f>I234/F234</f>
        <v>47027</v>
      </c>
      <c r="L234" s="60">
        <f>H234/E234</f>
        <v>0.41176470588235292</v>
      </c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61"/>
      <c r="BN234" s="61"/>
      <c r="BO234" s="61"/>
      <c r="BP234" s="61"/>
      <c r="BQ234" s="61"/>
      <c r="BR234" s="61"/>
      <c r="BS234" s="61"/>
      <c r="BT234" s="61"/>
      <c r="BU234" s="61"/>
      <c r="BV234" s="61"/>
      <c r="BW234" s="61"/>
      <c r="BX234" s="61"/>
      <c r="BY234" s="61"/>
      <c r="BZ234" s="61"/>
      <c r="CA234" s="61"/>
      <c r="CB234" s="61"/>
      <c r="CC234" s="61"/>
      <c r="CD234" s="61"/>
      <c r="CE234" s="61"/>
      <c r="CF234" s="61"/>
      <c r="CG234" s="61"/>
      <c r="CH234" s="61"/>
      <c r="CI234" s="61"/>
      <c r="CJ234" s="61"/>
      <c r="CK234" s="61"/>
      <c r="CL234" s="61"/>
      <c r="CM234" s="61"/>
      <c r="CN234" s="61"/>
      <c r="CO234" s="61"/>
      <c r="CP234" s="61"/>
      <c r="CQ234" s="61"/>
      <c r="CR234" s="61"/>
      <c r="CS234" s="61"/>
      <c r="CT234" s="61"/>
      <c r="CU234" s="61"/>
      <c r="CV234" s="61"/>
      <c r="CW234" s="61"/>
      <c r="CX234" s="61"/>
      <c r="CY234" s="61"/>
      <c r="CZ234" s="61"/>
      <c r="DA234" s="61"/>
      <c r="DB234" s="61"/>
      <c r="DC234" s="61"/>
      <c r="DD234" s="61"/>
      <c r="DE234" s="61"/>
      <c r="DF234" s="61"/>
      <c r="DG234" s="61"/>
      <c r="DH234" s="61"/>
      <c r="DI234" s="61"/>
      <c r="DJ234" s="61"/>
      <c r="DK234" s="61"/>
      <c r="DL234" s="61"/>
      <c r="DM234" s="61"/>
      <c r="DN234" s="61"/>
      <c r="DO234" s="61"/>
      <c r="DP234" s="61"/>
      <c r="DQ234" s="61"/>
      <c r="DR234" s="61"/>
      <c r="DS234" s="61"/>
      <c r="DT234" s="61"/>
      <c r="DU234" s="61"/>
      <c r="DV234" s="61"/>
      <c r="DW234" s="61"/>
      <c r="DX234" s="61"/>
      <c r="DY234" s="61"/>
      <c r="DZ234" s="61"/>
      <c r="EA234" s="61"/>
      <c r="EB234" s="61"/>
      <c r="EC234" s="61"/>
      <c r="ED234" s="61"/>
      <c r="EE234" s="61"/>
      <c r="EF234" s="61"/>
      <c r="EG234" s="61"/>
      <c r="EH234" s="61"/>
      <c r="EI234" s="61"/>
      <c r="EJ234" s="61"/>
      <c r="EK234" s="61"/>
      <c r="EL234" s="61"/>
      <c r="EM234" s="61"/>
      <c r="EN234" s="61"/>
      <c r="EO234" s="61"/>
      <c r="EP234" s="61"/>
      <c r="EQ234" s="61"/>
      <c r="ER234" s="61"/>
      <c r="ES234" s="61"/>
      <c r="ET234" s="61"/>
      <c r="EU234" s="61"/>
      <c r="EV234" s="61"/>
      <c r="EW234" s="61"/>
      <c r="EX234" s="61"/>
      <c r="EY234" s="61"/>
      <c r="EZ234" s="61"/>
      <c r="FA234" s="61"/>
      <c r="FB234" s="61"/>
      <c r="FC234" s="61"/>
      <c r="FD234" s="61"/>
      <c r="FE234" s="61"/>
      <c r="FF234" s="61"/>
      <c r="FG234" s="61"/>
      <c r="FH234" s="61"/>
      <c r="FI234" s="61"/>
      <c r="FJ234" s="61"/>
      <c r="FK234" s="61"/>
      <c r="FL234" s="61"/>
      <c r="FM234" s="61"/>
      <c r="FN234" s="61"/>
      <c r="FO234" s="61"/>
      <c r="FP234" s="61"/>
      <c r="FQ234" s="61"/>
      <c r="FR234" s="61"/>
      <c r="FS234" s="61"/>
      <c r="FT234" s="61"/>
      <c r="FU234" s="61"/>
      <c r="FV234" s="61"/>
      <c r="FW234" s="61"/>
      <c r="FX234" s="61"/>
      <c r="FY234" s="61"/>
      <c r="FZ234" s="61"/>
      <c r="GA234" s="61"/>
      <c r="GB234" s="61"/>
      <c r="GC234" s="61"/>
      <c r="GD234" s="61"/>
      <c r="GE234" s="61"/>
      <c r="GF234" s="61"/>
      <c r="GG234" s="61"/>
      <c r="GH234" s="61"/>
      <c r="GI234" s="61"/>
      <c r="GJ234" s="61"/>
      <c r="GK234" s="61"/>
      <c r="GL234" s="61"/>
      <c r="GM234" s="61"/>
      <c r="GN234" s="61"/>
      <c r="GO234" s="61"/>
      <c r="GP234" s="61"/>
      <c r="GQ234" s="61"/>
      <c r="GR234" s="61"/>
      <c r="GS234" s="61"/>
      <c r="GT234" s="61"/>
      <c r="GU234" s="61"/>
      <c r="GV234" s="61"/>
      <c r="GW234" s="61"/>
      <c r="GX234" s="61"/>
    </row>
    <row r="235" spans="1:206" s="66" customFormat="1" ht="13.5" x14ac:dyDescent="0.35">
      <c r="A235" s="13"/>
      <c r="B235" s="20"/>
      <c r="C235" s="17" t="s">
        <v>46</v>
      </c>
      <c r="D235" s="17" t="s">
        <v>11</v>
      </c>
      <c r="E235" s="18">
        <v>27</v>
      </c>
      <c r="F235" s="40">
        <v>1508.67</v>
      </c>
      <c r="G235" s="17">
        <f>F235/E235</f>
        <v>55.876666666666672</v>
      </c>
      <c r="H235" s="64">
        <v>19</v>
      </c>
      <c r="I235" s="17">
        <v>70948224.090000004</v>
      </c>
      <c r="J235" s="45">
        <f>I235/E235</f>
        <v>2627712.0033333334</v>
      </c>
      <c r="K235" s="45">
        <f>I235/F235</f>
        <v>47027</v>
      </c>
      <c r="L235" s="60">
        <f>H235/E235</f>
        <v>0.70370370370370372</v>
      </c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  <c r="BM235" s="61"/>
      <c r="BN235" s="61"/>
      <c r="BO235" s="61"/>
      <c r="BP235" s="61"/>
      <c r="BQ235" s="61"/>
      <c r="BR235" s="61"/>
      <c r="BS235" s="61"/>
      <c r="BT235" s="61"/>
      <c r="BU235" s="61"/>
      <c r="BV235" s="61"/>
      <c r="BW235" s="61"/>
      <c r="BX235" s="61"/>
      <c r="BY235" s="61"/>
      <c r="BZ235" s="61"/>
      <c r="CA235" s="61"/>
      <c r="CB235" s="61"/>
      <c r="CC235" s="61"/>
      <c r="CD235" s="61"/>
      <c r="CE235" s="61"/>
      <c r="CF235" s="61"/>
      <c r="CG235" s="61"/>
      <c r="CH235" s="61"/>
      <c r="CI235" s="61"/>
      <c r="CJ235" s="61"/>
      <c r="CK235" s="61"/>
      <c r="CL235" s="61"/>
      <c r="CM235" s="61"/>
      <c r="CN235" s="61"/>
      <c r="CO235" s="61"/>
      <c r="CP235" s="61"/>
      <c r="CQ235" s="61"/>
      <c r="CR235" s="61"/>
      <c r="CS235" s="61"/>
      <c r="CT235" s="61"/>
      <c r="CU235" s="61"/>
      <c r="CV235" s="61"/>
      <c r="CW235" s="61"/>
      <c r="CX235" s="61"/>
      <c r="CY235" s="61"/>
      <c r="CZ235" s="61"/>
      <c r="DA235" s="61"/>
      <c r="DB235" s="61"/>
      <c r="DC235" s="61"/>
      <c r="DD235" s="61"/>
      <c r="DE235" s="61"/>
      <c r="DF235" s="61"/>
      <c r="DG235" s="61"/>
      <c r="DH235" s="61"/>
      <c r="DI235" s="61"/>
      <c r="DJ235" s="61"/>
      <c r="DK235" s="61"/>
      <c r="DL235" s="61"/>
      <c r="DM235" s="61"/>
      <c r="DN235" s="61"/>
      <c r="DO235" s="61"/>
      <c r="DP235" s="61"/>
      <c r="DQ235" s="61"/>
      <c r="DR235" s="61"/>
      <c r="DS235" s="61"/>
      <c r="DT235" s="61"/>
      <c r="DU235" s="61"/>
      <c r="DV235" s="61"/>
      <c r="DW235" s="61"/>
      <c r="DX235" s="61"/>
      <c r="DY235" s="61"/>
      <c r="DZ235" s="61"/>
      <c r="EA235" s="61"/>
      <c r="EB235" s="61"/>
      <c r="EC235" s="61"/>
      <c r="ED235" s="61"/>
      <c r="EE235" s="61"/>
      <c r="EF235" s="61"/>
      <c r="EG235" s="61"/>
      <c r="EH235" s="61"/>
      <c r="EI235" s="61"/>
      <c r="EJ235" s="61"/>
      <c r="EK235" s="61"/>
      <c r="EL235" s="61"/>
      <c r="EM235" s="61"/>
      <c r="EN235" s="61"/>
      <c r="EO235" s="61"/>
      <c r="EP235" s="61"/>
      <c r="EQ235" s="61"/>
      <c r="ER235" s="61"/>
      <c r="ES235" s="61"/>
      <c r="ET235" s="61"/>
      <c r="EU235" s="61"/>
      <c r="EV235" s="61"/>
      <c r="EW235" s="61"/>
      <c r="EX235" s="61"/>
      <c r="EY235" s="61"/>
      <c r="EZ235" s="61"/>
      <c r="FA235" s="61"/>
      <c r="FB235" s="61"/>
      <c r="FC235" s="61"/>
      <c r="FD235" s="61"/>
      <c r="FE235" s="61"/>
      <c r="FF235" s="61"/>
      <c r="FG235" s="61"/>
      <c r="FH235" s="61"/>
      <c r="FI235" s="61"/>
      <c r="FJ235" s="61"/>
      <c r="FK235" s="61"/>
      <c r="FL235" s="61"/>
      <c r="FM235" s="61"/>
      <c r="FN235" s="61"/>
      <c r="FO235" s="61"/>
      <c r="FP235" s="61"/>
      <c r="FQ235" s="61"/>
      <c r="FR235" s="61"/>
      <c r="FS235" s="61"/>
      <c r="FT235" s="61"/>
      <c r="FU235" s="61"/>
      <c r="FV235" s="61"/>
      <c r="FW235" s="61"/>
      <c r="FX235" s="61"/>
      <c r="FY235" s="61"/>
      <c r="FZ235" s="61"/>
      <c r="GA235" s="61"/>
      <c r="GB235" s="61"/>
      <c r="GC235" s="61"/>
      <c r="GD235" s="61"/>
      <c r="GE235" s="61"/>
      <c r="GF235" s="61"/>
      <c r="GG235" s="61"/>
      <c r="GH235" s="61"/>
      <c r="GI235" s="61"/>
      <c r="GJ235" s="61"/>
      <c r="GK235" s="61"/>
      <c r="GL235" s="61"/>
      <c r="GM235" s="61"/>
      <c r="GN235" s="61"/>
      <c r="GO235" s="61"/>
      <c r="GP235" s="61"/>
      <c r="GQ235" s="61"/>
      <c r="GR235" s="61"/>
      <c r="GS235" s="61"/>
      <c r="GT235" s="61"/>
      <c r="GU235" s="61"/>
      <c r="GV235" s="61"/>
      <c r="GW235" s="61"/>
      <c r="GX235" s="61"/>
    </row>
    <row r="236" spans="1:206" s="66" customFormat="1" ht="13.5" x14ac:dyDescent="0.35">
      <c r="A236" s="13"/>
      <c r="B236" s="20"/>
      <c r="C236" s="17" t="s">
        <v>46</v>
      </c>
      <c r="D236" s="17" t="s">
        <v>12</v>
      </c>
      <c r="E236" s="18">
        <v>0</v>
      </c>
      <c r="F236" s="40">
        <v>0</v>
      </c>
      <c r="G236" s="17">
        <v>0</v>
      </c>
      <c r="H236" s="64">
        <v>0</v>
      </c>
      <c r="I236" s="17">
        <v>0</v>
      </c>
      <c r="J236" s="45">
        <v>0</v>
      </c>
      <c r="K236" s="45">
        <v>0</v>
      </c>
      <c r="L236" s="60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61"/>
      <c r="BN236" s="61"/>
      <c r="BO236" s="61"/>
      <c r="BP236" s="61"/>
      <c r="BQ236" s="61"/>
      <c r="BR236" s="61"/>
      <c r="BS236" s="61"/>
      <c r="BT236" s="61"/>
      <c r="BU236" s="61"/>
      <c r="BV236" s="61"/>
      <c r="BW236" s="61"/>
      <c r="BX236" s="61"/>
      <c r="BY236" s="61"/>
      <c r="BZ236" s="61"/>
      <c r="CA236" s="61"/>
      <c r="CB236" s="61"/>
      <c r="CC236" s="61"/>
      <c r="CD236" s="61"/>
      <c r="CE236" s="61"/>
      <c r="CF236" s="61"/>
      <c r="CG236" s="61"/>
      <c r="CH236" s="61"/>
      <c r="CI236" s="61"/>
      <c r="CJ236" s="61"/>
      <c r="CK236" s="61"/>
      <c r="CL236" s="61"/>
      <c r="CM236" s="61"/>
      <c r="CN236" s="61"/>
      <c r="CO236" s="61"/>
      <c r="CP236" s="61"/>
      <c r="CQ236" s="61"/>
      <c r="CR236" s="61"/>
      <c r="CS236" s="61"/>
      <c r="CT236" s="61"/>
      <c r="CU236" s="61"/>
      <c r="CV236" s="61"/>
      <c r="CW236" s="61"/>
      <c r="CX236" s="61"/>
      <c r="CY236" s="61"/>
      <c r="CZ236" s="61"/>
      <c r="DA236" s="61"/>
      <c r="DB236" s="61"/>
      <c r="DC236" s="61"/>
      <c r="DD236" s="61"/>
      <c r="DE236" s="61"/>
      <c r="DF236" s="61"/>
      <c r="DG236" s="61"/>
      <c r="DH236" s="61"/>
      <c r="DI236" s="61"/>
      <c r="DJ236" s="61"/>
      <c r="DK236" s="61"/>
      <c r="DL236" s="61"/>
      <c r="DM236" s="61"/>
      <c r="DN236" s="61"/>
      <c r="DO236" s="61"/>
      <c r="DP236" s="61"/>
      <c r="DQ236" s="61"/>
      <c r="DR236" s="61"/>
      <c r="DS236" s="61"/>
      <c r="DT236" s="61"/>
      <c r="DU236" s="61"/>
      <c r="DV236" s="61"/>
      <c r="DW236" s="61"/>
      <c r="DX236" s="61"/>
      <c r="DY236" s="61"/>
      <c r="DZ236" s="61"/>
      <c r="EA236" s="61"/>
      <c r="EB236" s="61"/>
      <c r="EC236" s="61"/>
      <c r="ED236" s="61"/>
      <c r="EE236" s="61"/>
      <c r="EF236" s="61"/>
      <c r="EG236" s="61"/>
      <c r="EH236" s="61"/>
      <c r="EI236" s="61"/>
      <c r="EJ236" s="61"/>
      <c r="EK236" s="61"/>
      <c r="EL236" s="61"/>
      <c r="EM236" s="61"/>
      <c r="EN236" s="61"/>
      <c r="EO236" s="61"/>
      <c r="EP236" s="61"/>
      <c r="EQ236" s="61"/>
      <c r="ER236" s="61"/>
      <c r="ES236" s="61"/>
      <c r="ET236" s="61"/>
      <c r="EU236" s="61"/>
      <c r="EV236" s="61"/>
      <c r="EW236" s="61"/>
      <c r="EX236" s="61"/>
      <c r="EY236" s="61"/>
      <c r="EZ236" s="61"/>
      <c r="FA236" s="61"/>
      <c r="FB236" s="61"/>
      <c r="FC236" s="61"/>
      <c r="FD236" s="61"/>
      <c r="FE236" s="61"/>
      <c r="FF236" s="61"/>
      <c r="FG236" s="61"/>
      <c r="FH236" s="61"/>
      <c r="FI236" s="61"/>
      <c r="FJ236" s="61"/>
      <c r="FK236" s="61"/>
      <c r="FL236" s="61"/>
      <c r="FM236" s="61"/>
      <c r="FN236" s="61"/>
      <c r="FO236" s="61"/>
      <c r="FP236" s="61"/>
      <c r="FQ236" s="61"/>
      <c r="FR236" s="61"/>
      <c r="FS236" s="61"/>
      <c r="FT236" s="61"/>
      <c r="FU236" s="61"/>
      <c r="FV236" s="61"/>
      <c r="FW236" s="61"/>
      <c r="FX236" s="61"/>
      <c r="FY236" s="61"/>
      <c r="FZ236" s="61"/>
      <c r="GA236" s="61"/>
      <c r="GB236" s="61"/>
      <c r="GC236" s="61"/>
      <c r="GD236" s="61"/>
      <c r="GE236" s="61"/>
      <c r="GF236" s="61"/>
      <c r="GG236" s="61"/>
      <c r="GH236" s="61"/>
      <c r="GI236" s="61"/>
      <c r="GJ236" s="61"/>
      <c r="GK236" s="61"/>
      <c r="GL236" s="61"/>
      <c r="GM236" s="61"/>
      <c r="GN236" s="61"/>
      <c r="GO236" s="61"/>
      <c r="GP236" s="61"/>
      <c r="GQ236" s="61"/>
      <c r="GR236" s="61"/>
      <c r="GS236" s="61"/>
      <c r="GT236" s="61"/>
      <c r="GU236" s="61"/>
      <c r="GV236" s="61"/>
      <c r="GW236" s="61"/>
      <c r="GX236" s="61"/>
    </row>
    <row r="237" spans="1:206" s="66" customFormat="1" ht="13.5" x14ac:dyDescent="0.35">
      <c r="A237" s="13"/>
      <c r="B237" s="20"/>
      <c r="C237" s="17" t="s">
        <v>46</v>
      </c>
      <c r="D237" s="17" t="s">
        <v>57</v>
      </c>
      <c r="E237" s="18">
        <v>0</v>
      </c>
      <c r="F237" s="40">
        <v>0</v>
      </c>
      <c r="G237" s="17">
        <v>0</v>
      </c>
      <c r="H237" s="64">
        <v>0</v>
      </c>
      <c r="I237" s="17">
        <v>0</v>
      </c>
      <c r="J237" s="45">
        <v>0</v>
      </c>
      <c r="K237" s="45">
        <v>0</v>
      </c>
      <c r="L237" s="60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  <c r="BM237" s="61"/>
      <c r="BN237" s="61"/>
      <c r="BO237" s="61"/>
      <c r="BP237" s="61"/>
      <c r="BQ237" s="61"/>
      <c r="BR237" s="61"/>
      <c r="BS237" s="61"/>
      <c r="BT237" s="61"/>
      <c r="BU237" s="61"/>
      <c r="BV237" s="61"/>
      <c r="BW237" s="61"/>
      <c r="BX237" s="61"/>
      <c r="BY237" s="61"/>
      <c r="BZ237" s="61"/>
      <c r="CA237" s="61"/>
      <c r="CB237" s="61"/>
      <c r="CC237" s="61"/>
      <c r="CD237" s="61"/>
      <c r="CE237" s="61"/>
      <c r="CF237" s="61"/>
      <c r="CG237" s="61"/>
      <c r="CH237" s="61"/>
      <c r="CI237" s="61"/>
      <c r="CJ237" s="61"/>
      <c r="CK237" s="61"/>
      <c r="CL237" s="61"/>
      <c r="CM237" s="61"/>
      <c r="CN237" s="61"/>
      <c r="CO237" s="61"/>
      <c r="CP237" s="61"/>
      <c r="CQ237" s="61"/>
      <c r="CR237" s="61"/>
      <c r="CS237" s="61"/>
      <c r="CT237" s="61"/>
      <c r="CU237" s="61"/>
      <c r="CV237" s="61"/>
      <c r="CW237" s="61"/>
      <c r="CX237" s="61"/>
      <c r="CY237" s="61"/>
      <c r="CZ237" s="61"/>
      <c r="DA237" s="61"/>
      <c r="DB237" s="61"/>
      <c r="DC237" s="61"/>
      <c r="DD237" s="61"/>
      <c r="DE237" s="61"/>
      <c r="DF237" s="61"/>
      <c r="DG237" s="61"/>
      <c r="DH237" s="61"/>
      <c r="DI237" s="61"/>
      <c r="DJ237" s="61"/>
      <c r="DK237" s="61"/>
      <c r="DL237" s="61"/>
      <c r="DM237" s="61"/>
      <c r="DN237" s="61"/>
      <c r="DO237" s="61"/>
      <c r="DP237" s="61"/>
      <c r="DQ237" s="61"/>
      <c r="DR237" s="61"/>
      <c r="DS237" s="61"/>
      <c r="DT237" s="61"/>
      <c r="DU237" s="61"/>
      <c r="DV237" s="61"/>
      <c r="DW237" s="61"/>
      <c r="DX237" s="61"/>
      <c r="DY237" s="61"/>
      <c r="DZ237" s="61"/>
      <c r="EA237" s="61"/>
      <c r="EB237" s="61"/>
      <c r="EC237" s="61"/>
      <c r="ED237" s="61"/>
      <c r="EE237" s="61"/>
      <c r="EF237" s="61"/>
      <c r="EG237" s="61"/>
      <c r="EH237" s="61"/>
      <c r="EI237" s="61"/>
      <c r="EJ237" s="61"/>
      <c r="EK237" s="61"/>
      <c r="EL237" s="61"/>
      <c r="EM237" s="61"/>
      <c r="EN237" s="61"/>
      <c r="EO237" s="61"/>
      <c r="EP237" s="61"/>
      <c r="EQ237" s="61"/>
      <c r="ER237" s="61"/>
      <c r="ES237" s="61"/>
      <c r="ET237" s="61"/>
      <c r="EU237" s="61"/>
      <c r="EV237" s="61"/>
      <c r="EW237" s="61"/>
      <c r="EX237" s="61"/>
      <c r="EY237" s="61"/>
      <c r="EZ237" s="61"/>
      <c r="FA237" s="61"/>
      <c r="FB237" s="61"/>
      <c r="FC237" s="61"/>
      <c r="FD237" s="61"/>
      <c r="FE237" s="61"/>
      <c r="FF237" s="61"/>
      <c r="FG237" s="61"/>
      <c r="FH237" s="61"/>
      <c r="FI237" s="61"/>
      <c r="FJ237" s="61"/>
      <c r="FK237" s="61"/>
      <c r="FL237" s="61"/>
      <c r="FM237" s="61"/>
      <c r="FN237" s="61"/>
      <c r="FO237" s="61"/>
      <c r="FP237" s="61"/>
      <c r="FQ237" s="61"/>
      <c r="FR237" s="61"/>
      <c r="FS237" s="61"/>
      <c r="FT237" s="61"/>
      <c r="FU237" s="61"/>
      <c r="FV237" s="61"/>
      <c r="FW237" s="61"/>
      <c r="FX237" s="61"/>
      <c r="FY237" s="61"/>
      <c r="FZ237" s="61"/>
      <c r="GA237" s="61"/>
      <c r="GB237" s="61"/>
      <c r="GC237" s="61"/>
      <c r="GD237" s="61"/>
      <c r="GE237" s="61"/>
      <c r="GF237" s="61"/>
      <c r="GG237" s="61"/>
      <c r="GH237" s="61"/>
      <c r="GI237" s="61"/>
      <c r="GJ237" s="61"/>
      <c r="GK237" s="61"/>
      <c r="GL237" s="61"/>
      <c r="GM237" s="61"/>
      <c r="GN237" s="61"/>
      <c r="GO237" s="61"/>
      <c r="GP237" s="61"/>
      <c r="GQ237" s="61"/>
      <c r="GR237" s="61"/>
      <c r="GS237" s="61"/>
      <c r="GT237" s="61"/>
      <c r="GU237" s="61"/>
      <c r="GV237" s="61"/>
      <c r="GW237" s="61"/>
      <c r="GX237" s="61"/>
    </row>
    <row r="238" spans="1:206" s="66" customFormat="1" ht="13.5" x14ac:dyDescent="0.35">
      <c r="A238" s="13"/>
      <c r="B238" s="48" t="s">
        <v>15</v>
      </c>
      <c r="C238" s="49"/>
      <c r="D238" s="49"/>
      <c r="E238" s="6">
        <f>E234+E235+E237+E236</f>
        <v>44</v>
      </c>
      <c r="F238" s="7">
        <f>F237+F235+F234+F236</f>
        <v>2175.8000000000002</v>
      </c>
      <c r="G238" s="5"/>
      <c r="H238" s="8">
        <f>H234+H235+H237+H236</f>
        <v>26</v>
      </c>
      <c r="I238" s="5">
        <f>I234+I235+I237+I236</f>
        <v>102321346.60000001</v>
      </c>
      <c r="J238" s="5"/>
      <c r="K238" s="5"/>
      <c r="L238" s="10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61"/>
      <c r="BN238" s="61"/>
      <c r="BO238" s="61"/>
      <c r="BP238" s="61"/>
      <c r="BQ238" s="61"/>
      <c r="BR238" s="61"/>
      <c r="BS238" s="61"/>
      <c r="BT238" s="61"/>
      <c r="BU238" s="61"/>
      <c r="BV238" s="61"/>
      <c r="BW238" s="61"/>
      <c r="BX238" s="61"/>
      <c r="BY238" s="61"/>
      <c r="BZ238" s="61"/>
      <c r="CA238" s="61"/>
      <c r="CB238" s="61"/>
      <c r="CC238" s="61"/>
      <c r="CD238" s="61"/>
      <c r="CE238" s="61"/>
      <c r="CF238" s="61"/>
      <c r="CG238" s="61"/>
      <c r="CH238" s="61"/>
      <c r="CI238" s="61"/>
      <c r="CJ238" s="61"/>
      <c r="CK238" s="61"/>
      <c r="CL238" s="61"/>
      <c r="CM238" s="61"/>
      <c r="CN238" s="61"/>
      <c r="CO238" s="61"/>
      <c r="CP238" s="61"/>
      <c r="CQ238" s="61"/>
      <c r="CR238" s="61"/>
      <c r="CS238" s="61"/>
      <c r="CT238" s="61"/>
      <c r="CU238" s="61"/>
      <c r="CV238" s="61"/>
      <c r="CW238" s="61"/>
      <c r="CX238" s="61"/>
      <c r="CY238" s="61"/>
      <c r="CZ238" s="61"/>
      <c r="DA238" s="61"/>
      <c r="DB238" s="61"/>
      <c r="DC238" s="61"/>
      <c r="DD238" s="61"/>
      <c r="DE238" s="61"/>
      <c r="DF238" s="61"/>
      <c r="DG238" s="61"/>
      <c r="DH238" s="61"/>
      <c r="DI238" s="61"/>
      <c r="DJ238" s="61"/>
      <c r="DK238" s="61"/>
      <c r="DL238" s="61"/>
      <c r="DM238" s="61"/>
      <c r="DN238" s="61"/>
      <c r="DO238" s="61"/>
      <c r="DP238" s="61"/>
      <c r="DQ238" s="61"/>
      <c r="DR238" s="61"/>
      <c r="DS238" s="61"/>
      <c r="DT238" s="61"/>
      <c r="DU238" s="61"/>
      <c r="DV238" s="61"/>
      <c r="DW238" s="61"/>
      <c r="DX238" s="61"/>
      <c r="DY238" s="61"/>
      <c r="DZ238" s="61"/>
      <c r="EA238" s="61"/>
      <c r="EB238" s="61"/>
      <c r="EC238" s="61"/>
      <c r="ED238" s="61"/>
      <c r="EE238" s="61"/>
      <c r="EF238" s="61"/>
      <c r="EG238" s="61"/>
      <c r="EH238" s="61"/>
      <c r="EI238" s="61"/>
      <c r="EJ238" s="61"/>
      <c r="EK238" s="61"/>
      <c r="EL238" s="61"/>
      <c r="EM238" s="61"/>
      <c r="EN238" s="61"/>
      <c r="EO238" s="61"/>
      <c r="EP238" s="61"/>
      <c r="EQ238" s="61"/>
      <c r="ER238" s="61"/>
      <c r="ES238" s="61"/>
      <c r="ET238" s="61"/>
      <c r="EU238" s="61"/>
      <c r="EV238" s="61"/>
      <c r="EW238" s="61"/>
      <c r="EX238" s="61"/>
      <c r="EY238" s="61"/>
      <c r="EZ238" s="61"/>
      <c r="FA238" s="61"/>
      <c r="FB238" s="61"/>
      <c r="FC238" s="61"/>
      <c r="FD238" s="61"/>
      <c r="FE238" s="61"/>
      <c r="FF238" s="61"/>
      <c r="FG238" s="61"/>
      <c r="FH238" s="61"/>
      <c r="FI238" s="61"/>
      <c r="FJ238" s="61"/>
      <c r="FK238" s="61"/>
      <c r="FL238" s="61"/>
      <c r="FM238" s="61"/>
      <c r="FN238" s="61"/>
      <c r="FO238" s="61"/>
      <c r="FP238" s="61"/>
      <c r="FQ238" s="61"/>
      <c r="FR238" s="61"/>
      <c r="FS238" s="61"/>
      <c r="FT238" s="61"/>
      <c r="FU238" s="61"/>
      <c r="FV238" s="61"/>
      <c r="FW238" s="61"/>
      <c r="FX238" s="61"/>
      <c r="FY238" s="61"/>
      <c r="FZ238" s="61"/>
      <c r="GA238" s="61"/>
      <c r="GB238" s="61"/>
      <c r="GC238" s="61"/>
      <c r="GD238" s="61"/>
      <c r="GE238" s="61"/>
      <c r="GF238" s="61"/>
      <c r="GG238" s="61"/>
      <c r="GH238" s="61"/>
      <c r="GI238" s="61"/>
      <c r="GJ238" s="61"/>
      <c r="GK238" s="61"/>
      <c r="GL238" s="61"/>
      <c r="GM238" s="61"/>
      <c r="GN238" s="61"/>
      <c r="GO238" s="61"/>
      <c r="GP238" s="61"/>
      <c r="GQ238" s="61"/>
      <c r="GR238" s="61"/>
      <c r="GS238" s="61"/>
      <c r="GT238" s="61"/>
      <c r="GU238" s="61"/>
      <c r="GV238" s="61"/>
      <c r="GW238" s="61"/>
      <c r="GX238" s="61"/>
    </row>
    <row r="239" spans="1:206" ht="22.5" customHeight="1" x14ac:dyDescent="0.35">
      <c r="A239" s="10" t="s">
        <v>47</v>
      </c>
      <c r="B239" s="16" t="s">
        <v>157</v>
      </c>
      <c r="C239" s="17" t="s">
        <v>27</v>
      </c>
      <c r="D239" s="17" t="s">
        <v>10</v>
      </c>
      <c r="E239" s="18">
        <v>0</v>
      </c>
      <c r="F239" s="40">
        <v>0</v>
      </c>
      <c r="G239" s="17">
        <v>0</v>
      </c>
      <c r="H239" s="64">
        <v>0</v>
      </c>
      <c r="I239" s="17">
        <v>0</v>
      </c>
      <c r="J239" s="17">
        <v>0</v>
      </c>
      <c r="K239" s="45">
        <v>0</v>
      </c>
      <c r="L239" s="60"/>
    </row>
    <row r="240" spans="1:206" ht="17.25" customHeight="1" x14ac:dyDescent="0.35">
      <c r="A240" s="11"/>
      <c r="B240" s="20"/>
      <c r="C240" s="17" t="s">
        <v>27</v>
      </c>
      <c r="D240" s="17" t="s">
        <v>11</v>
      </c>
      <c r="E240" s="18">
        <v>1</v>
      </c>
      <c r="F240" s="40">
        <v>52.7</v>
      </c>
      <c r="G240" s="17">
        <f>F240/E240</f>
        <v>52.7</v>
      </c>
      <c r="H240" s="64">
        <v>1</v>
      </c>
      <c r="I240" s="17">
        <v>6482100</v>
      </c>
      <c r="J240" s="17">
        <f>I240/E240</f>
        <v>6482100</v>
      </c>
      <c r="K240" s="45">
        <f>I240/F240</f>
        <v>123000</v>
      </c>
      <c r="L240" s="60">
        <f>H240/E240</f>
        <v>1</v>
      </c>
    </row>
    <row r="241" spans="1:12" ht="18" customHeight="1" x14ac:dyDescent="0.35">
      <c r="A241" s="11"/>
      <c r="B241" s="20"/>
      <c r="C241" s="17" t="s">
        <v>27</v>
      </c>
      <c r="D241" s="17" t="s">
        <v>12</v>
      </c>
      <c r="E241" s="18">
        <v>0</v>
      </c>
      <c r="F241" s="40">
        <v>0</v>
      </c>
      <c r="G241" s="17">
        <v>0</v>
      </c>
      <c r="H241" s="64">
        <v>0</v>
      </c>
      <c r="I241" s="17">
        <v>0</v>
      </c>
      <c r="J241" s="17">
        <v>0</v>
      </c>
      <c r="K241" s="45">
        <v>0</v>
      </c>
      <c r="L241" s="60"/>
    </row>
    <row r="242" spans="1:12" ht="18" customHeight="1" x14ac:dyDescent="0.35">
      <c r="A242" s="11"/>
      <c r="B242" s="20"/>
      <c r="C242" s="17" t="s">
        <v>27</v>
      </c>
      <c r="D242" s="17" t="s">
        <v>13</v>
      </c>
      <c r="E242" s="18">
        <v>0</v>
      </c>
      <c r="F242" s="40">
        <v>0</v>
      </c>
      <c r="G242" s="17">
        <v>0</v>
      </c>
      <c r="H242" s="64">
        <v>0</v>
      </c>
      <c r="I242" s="17">
        <v>0</v>
      </c>
      <c r="J242" s="17">
        <v>0</v>
      </c>
      <c r="K242" s="45">
        <v>0</v>
      </c>
      <c r="L242" s="60"/>
    </row>
    <row r="243" spans="1:12" ht="18" customHeight="1" x14ac:dyDescent="0.35">
      <c r="A243" s="11"/>
      <c r="B243" s="21"/>
      <c r="C243" s="17" t="s">
        <v>27</v>
      </c>
      <c r="D243" s="17" t="s">
        <v>104</v>
      </c>
      <c r="E243" s="18">
        <v>0</v>
      </c>
      <c r="F243" s="40">
        <v>0</v>
      </c>
      <c r="G243" s="17">
        <v>0</v>
      </c>
      <c r="H243" s="64">
        <v>0</v>
      </c>
      <c r="I243" s="17">
        <v>0</v>
      </c>
      <c r="J243" s="17">
        <v>0</v>
      </c>
      <c r="K243" s="45">
        <v>0</v>
      </c>
      <c r="L243" s="60"/>
    </row>
    <row r="244" spans="1:12" x14ac:dyDescent="0.35">
      <c r="A244" s="12"/>
      <c r="B244" s="5" t="s">
        <v>15</v>
      </c>
      <c r="C244" s="54"/>
      <c r="D244" s="54"/>
      <c r="E244" s="6">
        <f>E239+E240+E243+E241+E242</f>
        <v>1</v>
      </c>
      <c r="F244" s="7">
        <f>F239+F240+F243+F241+F242</f>
        <v>52.7</v>
      </c>
      <c r="G244" s="5"/>
      <c r="H244" s="8">
        <f>H239+H243+H240+H241+H242</f>
        <v>1</v>
      </c>
      <c r="I244" s="5">
        <f>I239+I240+I243+I241+I242</f>
        <v>6482100</v>
      </c>
      <c r="J244" s="5"/>
      <c r="K244" s="5"/>
      <c r="L244" s="9"/>
    </row>
    <row r="245" spans="1:12" ht="32.25" customHeight="1" x14ac:dyDescent="0.35">
      <c r="A245" s="10" t="s">
        <v>94</v>
      </c>
      <c r="B245" s="16" t="s">
        <v>158</v>
      </c>
      <c r="C245" s="17" t="s">
        <v>38</v>
      </c>
      <c r="D245" s="17" t="s">
        <v>74</v>
      </c>
      <c r="E245" s="18">
        <v>0</v>
      </c>
      <c r="F245" s="40">
        <v>0</v>
      </c>
      <c r="G245" s="17">
        <v>0</v>
      </c>
      <c r="H245" s="64">
        <v>0</v>
      </c>
      <c r="I245" s="17">
        <v>0</v>
      </c>
      <c r="J245" s="17">
        <v>0</v>
      </c>
      <c r="K245" s="45">
        <v>0</v>
      </c>
      <c r="L245" s="60"/>
    </row>
    <row r="246" spans="1:12" ht="17.25" customHeight="1" x14ac:dyDescent="0.35">
      <c r="A246" s="11"/>
      <c r="B246" s="20"/>
      <c r="C246" s="17" t="s">
        <v>38</v>
      </c>
      <c r="D246" s="17" t="s">
        <v>10</v>
      </c>
      <c r="E246" s="18">
        <v>6</v>
      </c>
      <c r="F246" s="40">
        <v>219.67</v>
      </c>
      <c r="G246" s="17">
        <f t="shared" ref="G246:G250" si="12">F246/E246</f>
        <v>36.611666666666665</v>
      </c>
      <c r="H246" s="64">
        <v>3</v>
      </c>
      <c r="I246" s="17">
        <v>24918220</v>
      </c>
      <c r="J246" s="17">
        <f t="shared" ref="J246:J250" si="13">I246/E246</f>
        <v>4153036.6666666665</v>
      </c>
      <c r="K246" s="45">
        <f t="shared" ref="K246:K250" si="14">I246/F246</f>
        <v>113434.78854645605</v>
      </c>
      <c r="L246" s="60">
        <f t="shared" ref="L246:L250" si="15">H246/E246</f>
        <v>0.5</v>
      </c>
    </row>
    <row r="247" spans="1:12" ht="18.75" customHeight="1" x14ac:dyDescent="0.35">
      <c r="A247" s="11"/>
      <c r="B247" s="20"/>
      <c r="C247" s="17" t="s">
        <v>38</v>
      </c>
      <c r="D247" s="17" t="s">
        <v>11</v>
      </c>
      <c r="E247" s="18">
        <v>13</v>
      </c>
      <c r="F247" s="40">
        <v>696.47</v>
      </c>
      <c r="G247" s="17">
        <f t="shared" si="12"/>
        <v>53.574615384615385</v>
      </c>
      <c r="H247" s="64">
        <v>8</v>
      </c>
      <c r="I247" s="17">
        <v>73082800</v>
      </c>
      <c r="J247" s="17">
        <f t="shared" si="13"/>
        <v>5621753.846153846</v>
      </c>
      <c r="K247" s="45">
        <f t="shared" si="14"/>
        <v>104933.16295030655</v>
      </c>
      <c r="L247" s="60">
        <f t="shared" si="15"/>
        <v>0.61538461538461542</v>
      </c>
    </row>
    <row r="248" spans="1:12" ht="18.75" customHeight="1" x14ac:dyDescent="0.35">
      <c r="A248" s="11"/>
      <c r="B248" s="20"/>
      <c r="C248" s="17" t="s">
        <v>38</v>
      </c>
      <c r="D248" s="17" t="s">
        <v>12</v>
      </c>
      <c r="E248" s="18">
        <v>4</v>
      </c>
      <c r="F248" s="40">
        <v>305.08</v>
      </c>
      <c r="G248" s="17">
        <f t="shared" si="12"/>
        <v>76.27</v>
      </c>
      <c r="H248" s="64">
        <v>4</v>
      </c>
      <c r="I248" s="17">
        <v>29545300</v>
      </c>
      <c r="J248" s="17">
        <f t="shared" si="13"/>
        <v>7386325</v>
      </c>
      <c r="K248" s="45">
        <f t="shared" si="14"/>
        <v>96844.434246754958</v>
      </c>
      <c r="L248" s="60">
        <f t="shared" si="15"/>
        <v>1</v>
      </c>
    </row>
    <row r="249" spans="1:12" ht="18.75" customHeight="1" x14ac:dyDescent="0.35">
      <c r="A249" s="11"/>
      <c r="B249" s="20"/>
      <c r="C249" s="17" t="s">
        <v>38</v>
      </c>
      <c r="D249" s="17" t="s">
        <v>13</v>
      </c>
      <c r="E249" s="18">
        <v>2</v>
      </c>
      <c r="F249" s="40">
        <v>180.83</v>
      </c>
      <c r="G249" s="17">
        <f t="shared" si="12"/>
        <v>90.415000000000006</v>
      </c>
      <c r="H249" s="64">
        <v>2</v>
      </c>
      <c r="I249" s="17">
        <v>16988320</v>
      </c>
      <c r="J249" s="17">
        <f t="shared" si="13"/>
        <v>8494160</v>
      </c>
      <c r="K249" s="45">
        <f t="shared" si="14"/>
        <v>93946.35845822042</v>
      </c>
      <c r="L249" s="60">
        <f t="shared" si="15"/>
        <v>1</v>
      </c>
    </row>
    <row r="250" spans="1:12" ht="28.5" customHeight="1" x14ac:dyDescent="0.35">
      <c r="A250" s="11"/>
      <c r="B250" s="21"/>
      <c r="C250" s="17" t="s">
        <v>38</v>
      </c>
      <c r="D250" s="17" t="s">
        <v>104</v>
      </c>
      <c r="E250" s="18">
        <v>1</v>
      </c>
      <c r="F250" s="40">
        <v>94.02</v>
      </c>
      <c r="G250" s="17">
        <f t="shared" si="12"/>
        <v>94.02</v>
      </c>
      <c r="H250" s="64">
        <v>1</v>
      </c>
      <c r="I250" s="17">
        <v>8975920</v>
      </c>
      <c r="J250" s="17">
        <f t="shared" si="13"/>
        <v>8975920</v>
      </c>
      <c r="K250" s="45">
        <f t="shared" si="14"/>
        <v>95468.19825569028</v>
      </c>
      <c r="L250" s="60">
        <f t="shared" si="15"/>
        <v>1</v>
      </c>
    </row>
    <row r="251" spans="1:12" x14ac:dyDescent="0.35">
      <c r="A251" s="12"/>
      <c r="B251" s="5" t="s">
        <v>15</v>
      </c>
      <c r="C251" s="54"/>
      <c r="D251" s="54"/>
      <c r="E251" s="6">
        <f>E245+E246+E247+E250+E249+E248</f>
        <v>26</v>
      </c>
      <c r="F251" s="7">
        <f>F245+F246+F247+F250+F249+F248</f>
        <v>1496.07</v>
      </c>
      <c r="G251" s="5"/>
      <c r="H251" s="8">
        <f>H245+H246+H247+H250+H249+H248</f>
        <v>18</v>
      </c>
      <c r="I251" s="5">
        <f>I245+I246+I247+I250+I249+I248</f>
        <v>153510560</v>
      </c>
      <c r="J251" s="5"/>
      <c r="K251" s="5"/>
      <c r="L251" s="9"/>
    </row>
    <row r="252" spans="1:12" ht="15.75" customHeight="1" x14ac:dyDescent="0.35">
      <c r="A252" s="10" t="s">
        <v>173</v>
      </c>
      <c r="B252" s="90" t="s">
        <v>159</v>
      </c>
      <c r="C252" s="80" t="s">
        <v>38</v>
      </c>
      <c r="D252" s="80" t="s">
        <v>10</v>
      </c>
      <c r="E252" s="81">
        <v>0</v>
      </c>
      <c r="F252" s="82">
        <v>0</v>
      </c>
      <c r="G252" s="80">
        <v>0</v>
      </c>
      <c r="H252" s="83">
        <v>0</v>
      </c>
      <c r="I252" s="80">
        <v>0</v>
      </c>
      <c r="J252" s="80">
        <v>0</v>
      </c>
      <c r="K252" s="80">
        <v>0</v>
      </c>
      <c r="L252" s="84"/>
    </row>
    <row r="253" spans="1:12" ht="15.75" customHeight="1" x14ac:dyDescent="0.35">
      <c r="A253" s="11"/>
      <c r="B253" s="91"/>
      <c r="C253" s="80" t="s">
        <v>38</v>
      </c>
      <c r="D253" s="80" t="s">
        <v>11</v>
      </c>
      <c r="E253" s="81">
        <v>1</v>
      </c>
      <c r="F253" s="82">
        <v>58.35</v>
      </c>
      <c r="G253" s="80">
        <f>F253/E253</f>
        <v>58.35</v>
      </c>
      <c r="H253" s="83">
        <v>1</v>
      </c>
      <c r="I253" s="80">
        <v>5753250</v>
      </c>
      <c r="J253" s="80">
        <f>I253/E253</f>
        <v>5753250</v>
      </c>
      <c r="K253" s="80">
        <f>I253/F253</f>
        <v>98598.971722365037</v>
      </c>
      <c r="L253" s="84">
        <f>H253/E253</f>
        <v>1</v>
      </c>
    </row>
    <row r="254" spans="1:12" ht="15.75" customHeight="1" x14ac:dyDescent="0.35">
      <c r="A254" s="11"/>
      <c r="B254" s="91"/>
      <c r="C254" s="80" t="s">
        <v>38</v>
      </c>
      <c r="D254" s="80" t="s">
        <v>12</v>
      </c>
      <c r="E254" s="81">
        <v>1</v>
      </c>
      <c r="F254" s="82">
        <v>69.39</v>
      </c>
      <c r="G254" s="80">
        <f>F254/E254</f>
        <v>69.39</v>
      </c>
      <c r="H254" s="83">
        <v>0</v>
      </c>
      <c r="I254" s="80">
        <v>6245100</v>
      </c>
      <c r="J254" s="80">
        <f>I254/E254</f>
        <v>6245100</v>
      </c>
      <c r="K254" s="80">
        <f>I254/F254</f>
        <v>90000</v>
      </c>
      <c r="L254" s="84"/>
    </row>
    <row r="255" spans="1:12" ht="15.75" customHeight="1" x14ac:dyDescent="0.35">
      <c r="A255" s="11"/>
      <c r="B255" s="92"/>
      <c r="C255" s="80" t="s">
        <v>38</v>
      </c>
      <c r="D255" s="80" t="s">
        <v>13</v>
      </c>
      <c r="E255" s="81">
        <v>0</v>
      </c>
      <c r="F255" s="82">
        <v>0</v>
      </c>
      <c r="G255" s="80">
        <v>0</v>
      </c>
      <c r="H255" s="83">
        <v>0</v>
      </c>
      <c r="I255" s="80">
        <v>0</v>
      </c>
      <c r="J255" s="80">
        <v>0</v>
      </c>
      <c r="K255" s="80">
        <v>0</v>
      </c>
      <c r="L255" s="84"/>
    </row>
    <row r="256" spans="1:12" x14ac:dyDescent="0.35">
      <c r="A256" s="12"/>
      <c r="B256" s="102" t="s">
        <v>15</v>
      </c>
      <c r="C256" s="54"/>
      <c r="D256" s="54"/>
      <c r="E256" s="6">
        <f>E252+E253+E254+E255</f>
        <v>2</v>
      </c>
      <c r="F256" s="7">
        <f>F252+F253+F254+F255</f>
        <v>127.74000000000001</v>
      </c>
      <c r="G256" s="5"/>
      <c r="H256" s="8">
        <f>H252+H253+H254+H255</f>
        <v>1</v>
      </c>
      <c r="I256" s="5">
        <f>I252+I253+I254+I255</f>
        <v>11998350</v>
      </c>
      <c r="J256" s="5"/>
      <c r="K256" s="5"/>
      <c r="L256" s="9"/>
    </row>
    <row r="257" spans="1:12" ht="15.75" customHeight="1" x14ac:dyDescent="0.35">
      <c r="A257" s="10" t="s">
        <v>86</v>
      </c>
      <c r="B257" s="90" t="s">
        <v>102</v>
      </c>
      <c r="C257" s="80" t="s">
        <v>27</v>
      </c>
      <c r="D257" s="80" t="s">
        <v>74</v>
      </c>
      <c r="E257" s="81">
        <v>3</v>
      </c>
      <c r="F257" s="82">
        <v>89.14</v>
      </c>
      <c r="G257" s="80">
        <f>F257/E257</f>
        <v>29.713333333333335</v>
      </c>
      <c r="H257" s="83">
        <v>1</v>
      </c>
      <c r="I257" s="80">
        <v>7446550</v>
      </c>
      <c r="J257" s="80">
        <f>I257/E257</f>
        <v>2482183.3333333335</v>
      </c>
      <c r="K257" s="80">
        <f>I257/F257</f>
        <v>83537.693515817809</v>
      </c>
      <c r="L257" s="84">
        <f>H257/E257</f>
        <v>0.33333333333333331</v>
      </c>
    </row>
    <row r="258" spans="1:12" ht="15.75" customHeight="1" x14ac:dyDescent="0.35">
      <c r="A258" s="11"/>
      <c r="B258" s="91"/>
      <c r="C258" s="80" t="s">
        <v>27</v>
      </c>
      <c r="D258" s="80" t="s">
        <v>10</v>
      </c>
      <c r="E258" s="81">
        <v>9</v>
      </c>
      <c r="F258" s="82">
        <v>318.33999999999997</v>
      </c>
      <c r="G258" s="80">
        <f>F258/E258</f>
        <v>35.371111111111105</v>
      </c>
      <c r="H258" s="83">
        <v>4</v>
      </c>
      <c r="I258" s="80">
        <v>27197643</v>
      </c>
      <c r="J258" s="80">
        <f>I258/E258</f>
        <v>3021960.3333333335</v>
      </c>
      <c r="K258" s="80">
        <f>I258/F258</f>
        <v>85435.832757429176</v>
      </c>
      <c r="L258" s="84">
        <f>H258/E258</f>
        <v>0.44444444444444442</v>
      </c>
    </row>
    <row r="259" spans="1:12" ht="15.75" customHeight="1" x14ac:dyDescent="0.35">
      <c r="A259" s="11"/>
      <c r="B259" s="91"/>
      <c r="C259" s="80" t="s">
        <v>27</v>
      </c>
      <c r="D259" s="80" t="s">
        <v>11</v>
      </c>
      <c r="E259" s="81">
        <v>10</v>
      </c>
      <c r="F259" s="82">
        <v>444.76</v>
      </c>
      <c r="G259" s="80">
        <f>F259/E259</f>
        <v>44.475999999999999</v>
      </c>
      <c r="H259" s="83">
        <v>7</v>
      </c>
      <c r="I259" s="80">
        <v>36529705</v>
      </c>
      <c r="J259" s="80">
        <f>I259/E259</f>
        <v>3652970.5</v>
      </c>
      <c r="K259" s="80">
        <f>I259/F259</f>
        <v>82133.521449770662</v>
      </c>
      <c r="L259" s="84">
        <f>H259/E259</f>
        <v>0.7</v>
      </c>
    </row>
    <row r="260" spans="1:12" ht="15.75" customHeight="1" x14ac:dyDescent="0.35">
      <c r="A260" s="11"/>
      <c r="B260" s="92"/>
      <c r="C260" s="80" t="s">
        <v>27</v>
      </c>
      <c r="D260" s="80" t="s">
        <v>12</v>
      </c>
      <c r="E260" s="81">
        <v>0</v>
      </c>
      <c r="F260" s="82">
        <v>0</v>
      </c>
      <c r="G260" s="80">
        <v>0</v>
      </c>
      <c r="H260" s="83">
        <v>0</v>
      </c>
      <c r="I260" s="80">
        <v>0</v>
      </c>
      <c r="J260" s="80">
        <v>0</v>
      </c>
      <c r="K260" s="80">
        <v>0</v>
      </c>
      <c r="L260" s="84"/>
    </row>
    <row r="261" spans="1:12" x14ac:dyDescent="0.35">
      <c r="A261" s="12"/>
      <c r="B261" s="5" t="s">
        <v>15</v>
      </c>
      <c r="C261" s="54"/>
      <c r="D261" s="54"/>
      <c r="E261" s="6">
        <f>E257+E258+E259+E260</f>
        <v>22</v>
      </c>
      <c r="F261" s="7">
        <f>F257+F258+F259+F260</f>
        <v>852.24</v>
      </c>
      <c r="G261" s="5"/>
      <c r="H261" s="8">
        <f>H257+H258+H259+H260</f>
        <v>12</v>
      </c>
      <c r="I261" s="5">
        <f>I257+I258+I259+I260</f>
        <v>71173898</v>
      </c>
      <c r="J261" s="5"/>
      <c r="K261" s="5"/>
      <c r="L261" s="9"/>
    </row>
    <row r="262" spans="1:12" ht="15.75" customHeight="1" x14ac:dyDescent="0.35">
      <c r="A262" s="10" t="s">
        <v>87</v>
      </c>
      <c r="B262" s="90" t="s">
        <v>95</v>
      </c>
      <c r="C262" s="103" t="s">
        <v>25</v>
      </c>
      <c r="D262" s="103" t="s">
        <v>10</v>
      </c>
      <c r="E262" s="104">
        <v>0</v>
      </c>
      <c r="F262" s="105">
        <v>0</v>
      </c>
      <c r="G262" s="103">
        <v>0</v>
      </c>
      <c r="H262" s="106">
        <v>0</v>
      </c>
      <c r="I262" s="103">
        <v>0</v>
      </c>
      <c r="J262" s="103">
        <v>0</v>
      </c>
      <c r="K262" s="103">
        <v>0</v>
      </c>
      <c r="L262" s="107"/>
    </row>
    <row r="263" spans="1:12" ht="15.75" customHeight="1" x14ac:dyDescent="0.35">
      <c r="A263" s="11"/>
      <c r="B263" s="91"/>
      <c r="C263" s="103" t="s">
        <v>25</v>
      </c>
      <c r="D263" s="103" t="s">
        <v>11</v>
      </c>
      <c r="E263" s="104">
        <v>0</v>
      </c>
      <c r="F263" s="105">
        <v>0</v>
      </c>
      <c r="G263" s="103">
        <v>0</v>
      </c>
      <c r="H263" s="106">
        <v>0</v>
      </c>
      <c r="I263" s="103">
        <v>0</v>
      </c>
      <c r="J263" s="103">
        <v>0</v>
      </c>
      <c r="K263" s="103">
        <v>0</v>
      </c>
      <c r="L263" s="107"/>
    </row>
    <row r="264" spans="1:12" ht="15.75" customHeight="1" x14ac:dyDescent="0.35">
      <c r="A264" s="11"/>
      <c r="B264" s="91"/>
      <c r="C264" s="103" t="s">
        <v>25</v>
      </c>
      <c r="D264" s="103" t="s">
        <v>12</v>
      </c>
      <c r="E264" s="104">
        <v>1</v>
      </c>
      <c r="F264" s="105">
        <v>98.66</v>
      </c>
      <c r="G264" s="103">
        <f>F264/E264</f>
        <v>98.66</v>
      </c>
      <c r="H264" s="106">
        <v>0</v>
      </c>
      <c r="I264" s="103">
        <v>6610220</v>
      </c>
      <c r="J264" s="103">
        <f>I264/E264</f>
        <v>6610220</v>
      </c>
      <c r="K264" s="103">
        <f>J264/F264</f>
        <v>67000</v>
      </c>
      <c r="L264" s="107"/>
    </row>
    <row r="265" spans="1:12" x14ac:dyDescent="0.35">
      <c r="A265" s="11"/>
      <c r="B265" s="91"/>
      <c r="C265" s="103" t="s">
        <v>25</v>
      </c>
      <c r="D265" s="103" t="s">
        <v>57</v>
      </c>
      <c r="E265" s="104">
        <v>0</v>
      </c>
      <c r="F265" s="105">
        <v>0</v>
      </c>
      <c r="G265" s="103">
        <v>0</v>
      </c>
      <c r="H265" s="106">
        <v>0</v>
      </c>
      <c r="I265" s="103">
        <v>0</v>
      </c>
      <c r="J265" s="103">
        <v>0</v>
      </c>
      <c r="K265" s="103">
        <v>0</v>
      </c>
      <c r="L265" s="107"/>
    </row>
    <row r="266" spans="1:12" ht="33.75" customHeight="1" x14ac:dyDescent="0.35">
      <c r="A266" s="11"/>
      <c r="B266" s="92"/>
      <c r="C266" s="103"/>
      <c r="D266" s="108" t="s">
        <v>89</v>
      </c>
      <c r="E266" s="109">
        <f>E262+E264+E265+E263</f>
        <v>1</v>
      </c>
      <c r="F266" s="110">
        <f>F262+F264+F265+F263</f>
        <v>98.66</v>
      </c>
      <c r="G266" s="108"/>
      <c r="H266" s="111">
        <f>H262+H264+H265+H263</f>
        <v>0</v>
      </c>
      <c r="I266" s="108">
        <f>I262+I264+I265+I263</f>
        <v>6610220</v>
      </c>
      <c r="J266" s="108"/>
      <c r="K266" s="108"/>
      <c r="L266" s="112"/>
    </row>
    <row r="267" spans="1:12" x14ac:dyDescent="0.35">
      <c r="A267" s="11"/>
      <c r="B267" s="90" t="s">
        <v>105</v>
      </c>
      <c r="C267" s="103" t="s">
        <v>38</v>
      </c>
      <c r="D267" s="103" t="s">
        <v>57</v>
      </c>
      <c r="E267" s="104">
        <v>0</v>
      </c>
      <c r="F267" s="105">
        <v>0</v>
      </c>
      <c r="G267" s="103">
        <v>0</v>
      </c>
      <c r="H267" s="106">
        <v>0</v>
      </c>
      <c r="I267" s="103">
        <v>0</v>
      </c>
      <c r="J267" s="103">
        <v>0</v>
      </c>
      <c r="K267" s="103">
        <v>0</v>
      </c>
      <c r="L267" s="107"/>
    </row>
    <row r="268" spans="1:12" ht="26" x14ac:dyDescent="0.35">
      <c r="A268" s="11"/>
      <c r="B268" s="91"/>
      <c r="C268" s="103" t="s">
        <v>38</v>
      </c>
      <c r="D268" s="103" t="s">
        <v>140</v>
      </c>
      <c r="E268" s="104">
        <v>4</v>
      </c>
      <c r="F268" s="105">
        <v>189.72</v>
      </c>
      <c r="G268" s="103">
        <f>F268/E268</f>
        <v>47.43</v>
      </c>
      <c r="H268" s="106">
        <v>3</v>
      </c>
      <c r="I268" s="103">
        <v>15898870</v>
      </c>
      <c r="J268" s="103">
        <f>I268/E268</f>
        <v>3974717.5</v>
      </c>
      <c r="K268" s="103">
        <f>I268/F268</f>
        <v>83801.760489141889</v>
      </c>
      <c r="L268" s="107">
        <f>H268/E268</f>
        <v>0.75</v>
      </c>
    </row>
    <row r="269" spans="1:12" ht="27" x14ac:dyDescent="0.35">
      <c r="A269" s="11"/>
      <c r="B269" s="92"/>
      <c r="C269" s="103"/>
      <c r="D269" s="108" t="s">
        <v>106</v>
      </c>
      <c r="E269" s="109">
        <f>E268+E267</f>
        <v>4</v>
      </c>
      <c r="F269" s="110">
        <f>F268+F267</f>
        <v>189.72</v>
      </c>
      <c r="G269" s="108"/>
      <c r="H269" s="111">
        <f>H268+H267</f>
        <v>3</v>
      </c>
      <c r="I269" s="108">
        <f>I268+I267</f>
        <v>15898870</v>
      </c>
      <c r="J269" s="108"/>
      <c r="K269" s="108"/>
      <c r="L269" s="112"/>
    </row>
    <row r="270" spans="1:12" x14ac:dyDescent="0.35">
      <c r="A270" s="11"/>
      <c r="B270" s="90" t="s">
        <v>107</v>
      </c>
      <c r="C270" s="103" t="s">
        <v>27</v>
      </c>
      <c r="D270" s="103" t="s">
        <v>11</v>
      </c>
      <c r="E270" s="104">
        <v>0</v>
      </c>
      <c r="F270" s="105">
        <v>0</v>
      </c>
      <c r="G270" s="103">
        <v>0</v>
      </c>
      <c r="H270" s="106">
        <v>0</v>
      </c>
      <c r="I270" s="103">
        <v>0</v>
      </c>
      <c r="J270" s="103">
        <v>0</v>
      </c>
      <c r="K270" s="103">
        <v>0</v>
      </c>
      <c r="L270" s="107"/>
    </row>
    <row r="271" spans="1:12" x14ac:dyDescent="0.35">
      <c r="A271" s="11"/>
      <c r="B271" s="91"/>
      <c r="C271" s="103" t="s">
        <v>27</v>
      </c>
      <c r="D271" s="103" t="s">
        <v>12</v>
      </c>
      <c r="E271" s="104">
        <v>1</v>
      </c>
      <c r="F271" s="105">
        <v>71.03</v>
      </c>
      <c r="G271" s="103">
        <f>F271/E271</f>
        <v>71.03</v>
      </c>
      <c r="H271" s="106">
        <v>0</v>
      </c>
      <c r="I271" s="103">
        <v>5327250</v>
      </c>
      <c r="J271" s="103">
        <f>I271/E271</f>
        <v>5327250</v>
      </c>
      <c r="K271" s="103">
        <f>I271/F271</f>
        <v>75000</v>
      </c>
      <c r="L271" s="107"/>
    </row>
    <row r="272" spans="1:12" ht="27" x14ac:dyDescent="0.35">
      <c r="A272" s="11"/>
      <c r="B272" s="92"/>
      <c r="C272" s="103"/>
      <c r="D272" s="108" t="s">
        <v>108</v>
      </c>
      <c r="E272" s="109">
        <f>E271+E270</f>
        <v>1</v>
      </c>
      <c r="F272" s="110">
        <f>F270+F271</f>
        <v>71.03</v>
      </c>
      <c r="G272" s="108"/>
      <c r="H272" s="111">
        <f>H270+H271</f>
        <v>0</v>
      </c>
      <c r="I272" s="108">
        <f>I270+I271</f>
        <v>5327250</v>
      </c>
      <c r="J272" s="108"/>
      <c r="K272" s="108"/>
      <c r="L272" s="112"/>
    </row>
    <row r="273" spans="1:12" ht="15.75" customHeight="1" x14ac:dyDescent="0.35">
      <c r="A273" s="11"/>
      <c r="B273" s="90" t="s">
        <v>88</v>
      </c>
      <c r="C273" s="103" t="s">
        <v>27</v>
      </c>
      <c r="D273" s="103" t="s">
        <v>10</v>
      </c>
      <c r="E273" s="104">
        <v>1</v>
      </c>
      <c r="F273" s="105">
        <v>27.56</v>
      </c>
      <c r="G273" s="103">
        <f>F273/E273</f>
        <v>27.56</v>
      </c>
      <c r="H273" s="106">
        <v>0</v>
      </c>
      <c r="I273" s="103">
        <v>1000000</v>
      </c>
      <c r="J273" s="103">
        <f>I273/F273</f>
        <v>36284.470246734396</v>
      </c>
      <c r="K273" s="103">
        <v>0</v>
      </c>
      <c r="L273" s="107"/>
    </row>
    <row r="274" spans="1:12" ht="15.75" customHeight="1" x14ac:dyDescent="0.35">
      <c r="A274" s="11"/>
      <c r="B274" s="91"/>
      <c r="C274" s="103" t="s">
        <v>27</v>
      </c>
      <c r="D274" s="103" t="s">
        <v>11</v>
      </c>
      <c r="E274" s="104">
        <v>0</v>
      </c>
      <c r="F274" s="105">
        <v>0</v>
      </c>
      <c r="G274" s="103">
        <v>0</v>
      </c>
      <c r="H274" s="106">
        <v>0</v>
      </c>
      <c r="I274" s="103">
        <v>0</v>
      </c>
      <c r="J274" s="103">
        <v>0</v>
      </c>
      <c r="K274" s="103">
        <v>0</v>
      </c>
      <c r="L274" s="107"/>
    </row>
    <row r="275" spans="1:12" ht="15.75" customHeight="1" x14ac:dyDescent="0.35">
      <c r="A275" s="11"/>
      <c r="B275" s="91"/>
      <c r="C275" s="103" t="s">
        <v>27</v>
      </c>
      <c r="D275" s="103" t="s">
        <v>12</v>
      </c>
      <c r="E275" s="104">
        <v>0</v>
      </c>
      <c r="F275" s="105">
        <v>0</v>
      </c>
      <c r="G275" s="103">
        <v>0</v>
      </c>
      <c r="H275" s="106">
        <v>0</v>
      </c>
      <c r="I275" s="103">
        <v>0</v>
      </c>
      <c r="J275" s="103">
        <v>0</v>
      </c>
      <c r="K275" s="103">
        <v>0</v>
      </c>
      <c r="L275" s="107"/>
    </row>
    <row r="276" spans="1:12" ht="15.75" customHeight="1" x14ac:dyDescent="0.35">
      <c r="A276" s="11"/>
      <c r="B276" s="91"/>
      <c r="C276" s="103" t="s">
        <v>27</v>
      </c>
      <c r="D276" s="103" t="s">
        <v>57</v>
      </c>
      <c r="E276" s="104">
        <v>0</v>
      </c>
      <c r="F276" s="105">
        <v>0</v>
      </c>
      <c r="G276" s="103">
        <v>0</v>
      </c>
      <c r="H276" s="106">
        <v>0</v>
      </c>
      <c r="I276" s="103">
        <v>0</v>
      </c>
      <c r="J276" s="103">
        <v>0</v>
      </c>
      <c r="K276" s="103">
        <v>0</v>
      </c>
      <c r="L276" s="107"/>
    </row>
    <row r="277" spans="1:12" ht="27" x14ac:dyDescent="0.35">
      <c r="A277" s="11"/>
      <c r="B277" s="92"/>
      <c r="C277" s="103"/>
      <c r="D277" s="108" t="s">
        <v>90</v>
      </c>
      <c r="E277" s="109">
        <f>E273+E274+E276+E275</f>
        <v>1</v>
      </c>
      <c r="F277" s="110">
        <f>F273+F274+F276+F275</f>
        <v>27.56</v>
      </c>
      <c r="G277" s="108"/>
      <c r="H277" s="111">
        <f>H273+H274+H276+H275</f>
        <v>0</v>
      </c>
      <c r="I277" s="108">
        <f>I273+I274+I276+I275</f>
        <v>1000000</v>
      </c>
      <c r="J277" s="108"/>
      <c r="K277" s="108"/>
      <c r="L277" s="112"/>
    </row>
    <row r="278" spans="1:12" x14ac:dyDescent="0.35">
      <c r="A278" s="12"/>
      <c r="B278" s="5" t="s">
        <v>15</v>
      </c>
      <c r="C278" s="73"/>
      <c r="D278" s="73"/>
      <c r="E278" s="113">
        <f>E266+E277+E269+E272</f>
        <v>7</v>
      </c>
      <c r="F278" s="114">
        <f>F266+F277+F269+F272</f>
        <v>386.97</v>
      </c>
      <c r="G278" s="48"/>
      <c r="H278" s="115">
        <f>H266+H277+H269+H272</f>
        <v>3</v>
      </c>
      <c r="I278" s="48">
        <f>I266+I277+I269+I272</f>
        <v>28836340</v>
      </c>
      <c r="J278" s="48"/>
      <c r="K278" s="48"/>
      <c r="L278" s="116"/>
    </row>
    <row r="279" spans="1:12" ht="15.75" customHeight="1" x14ac:dyDescent="0.35">
      <c r="A279" s="10" t="s">
        <v>91</v>
      </c>
      <c r="B279" s="90" t="s">
        <v>92</v>
      </c>
      <c r="C279" s="103" t="s">
        <v>23</v>
      </c>
      <c r="D279" s="103" t="s">
        <v>10</v>
      </c>
      <c r="E279" s="104">
        <v>10</v>
      </c>
      <c r="F279" s="105">
        <v>366.85</v>
      </c>
      <c r="G279" s="103">
        <f>F279/E279</f>
        <v>36.685000000000002</v>
      </c>
      <c r="H279" s="106">
        <v>8</v>
      </c>
      <c r="I279" s="103">
        <v>26589140</v>
      </c>
      <c r="J279" s="103">
        <f>I279/E279</f>
        <v>2658914</v>
      </c>
      <c r="K279" s="103">
        <f>I279/F279</f>
        <v>72479.596565353684</v>
      </c>
      <c r="L279" s="107">
        <f>H279/E279</f>
        <v>0.8</v>
      </c>
    </row>
    <row r="280" spans="1:12" ht="15.75" customHeight="1" x14ac:dyDescent="0.35">
      <c r="A280" s="11"/>
      <c r="B280" s="91"/>
      <c r="C280" s="80" t="s">
        <v>23</v>
      </c>
      <c r="D280" s="80" t="s">
        <v>11</v>
      </c>
      <c r="E280" s="81">
        <v>3</v>
      </c>
      <c r="F280" s="82">
        <v>167.09</v>
      </c>
      <c r="G280" s="80">
        <f>F280/E280</f>
        <v>55.696666666666665</v>
      </c>
      <c r="H280" s="83">
        <v>3</v>
      </c>
      <c r="I280" s="80">
        <v>12435670</v>
      </c>
      <c r="J280" s="80">
        <f>I280/E280</f>
        <v>4145223.3333333335</v>
      </c>
      <c r="K280" s="80">
        <f>I280/F280</f>
        <v>74424.980549404514</v>
      </c>
      <c r="L280" s="84">
        <f>H280/E280</f>
        <v>1</v>
      </c>
    </row>
    <row r="281" spans="1:12" ht="15.75" customHeight="1" x14ac:dyDescent="0.35">
      <c r="A281" s="11"/>
      <c r="B281" s="91"/>
      <c r="C281" s="80" t="s">
        <v>23</v>
      </c>
      <c r="D281" s="80" t="s">
        <v>12</v>
      </c>
      <c r="E281" s="81">
        <v>1</v>
      </c>
      <c r="F281" s="82">
        <v>76.13</v>
      </c>
      <c r="G281" s="80">
        <f>F281/E281</f>
        <v>76.13</v>
      </c>
      <c r="H281" s="83">
        <v>1</v>
      </c>
      <c r="I281" s="80">
        <v>5557490</v>
      </c>
      <c r="J281" s="80">
        <f>I281/E281</f>
        <v>5557490</v>
      </c>
      <c r="K281" s="80">
        <f>I281/F281</f>
        <v>73000</v>
      </c>
      <c r="L281" s="84">
        <f>H281/E281</f>
        <v>1</v>
      </c>
    </row>
    <row r="282" spans="1:12" ht="27" customHeight="1" x14ac:dyDescent="0.35">
      <c r="A282" s="11"/>
      <c r="B282" s="92"/>
      <c r="C282" s="80" t="s">
        <v>23</v>
      </c>
      <c r="D282" s="80" t="s">
        <v>100</v>
      </c>
      <c r="E282" s="81">
        <v>0</v>
      </c>
      <c r="F282" s="82">
        <v>0</v>
      </c>
      <c r="G282" s="80">
        <v>0</v>
      </c>
      <c r="H282" s="83">
        <v>0</v>
      </c>
      <c r="I282" s="80">
        <v>0</v>
      </c>
      <c r="J282" s="80">
        <v>0</v>
      </c>
      <c r="K282" s="80">
        <v>0</v>
      </c>
      <c r="L282" s="84"/>
    </row>
    <row r="283" spans="1:12" x14ac:dyDescent="0.35">
      <c r="A283" s="12"/>
      <c r="B283" s="102" t="s">
        <v>15</v>
      </c>
      <c r="C283" s="54"/>
      <c r="D283" s="54"/>
      <c r="E283" s="6">
        <f>E279+E280+E281+E282</f>
        <v>14</v>
      </c>
      <c r="F283" s="7">
        <f>F279+F280+F281+F282</f>
        <v>610.07000000000005</v>
      </c>
      <c r="G283" s="5"/>
      <c r="H283" s="8">
        <f>H279+H280+H281+H282</f>
        <v>12</v>
      </c>
      <c r="I283" s="5">
        <f>I279+I280+I281+I282</f>
        <v>44582300</v>
      </c>
      <c r="J283" s="5"/>
      <c r="K283" s="5"/>
      <c r="L283" s="9"/>
    </row>
    <row r="284" spans="1:12" ht="15.75" customHeight="1" x14ac:dyDescent="0.35">
      <c r="A284" s="10" t="s">
        <v>96</v>
      </c>
      <c r="B284" s="90" t="s">
        <v>97</v>
      </c>
      <c r="C284" s="80" t="s">
        <v>27</v>
      </c>
      <c r="D284" s="80" t="s">
        <v>10</v>
      </c>
      <c r="E284" s="81">
        <v>2</v>
      </c>
      <c r="F284" s="82">
        <v>100.8</v>
      </c>
      <c r="G284" s="80">
        <f>F284/E284</f>
        <v>50.4</v>
      </c>
      <c r="H284" s="83">
        <v>2</v>
      </c>
      <c r="I284" s="80">
        <v>9833000</v>
      </c>
      <c r="J284" s="80">
        <f>I284/E284</f>
        <v>4916500</v>
      </c>
      <c r="K284" s="80">
        <f>I284/F284</f>
        <v>97549.60317460318</v>
      </c>
      <c r="L284" s="84">
        <f>H284/E284</f>
        <v>1</v>
      </c>
    </row>
    <row r="285" spans="1:12" ht="15.75" customHeight="1" x14ac:dyDescent="0.35">
      <c r="A285" s="11"/>
      <c r="B285" s="91"/>
      <c r="C285" s="80" t="s">
        <v>27</v>
      </c>
      <c r="D285" s="80" t="s">
        <v>11</v>
      </c>
      <c r="E285" s="81">
        <v>2</v>
      </c>
      <c r="F285" s="82">
        <v>113.6</v>
      </c>
      <c r="G285" s="80">
        <f>F285/E285</f>
        <v>56.8</v>
      </c>
      <c r="H285" s="83">
        <v>2</v>
      </c>
      <c r="I285" s="80">
        <v>11691414</v>
      </c>
      <c r="J285" s="80">
        <f>I285/E285</f>
        <v>5845707</v>
      </c>
      <c r="K285" s="80">
        <f>I285/F285</f>
        <v>102917.37676056339</v>
      </c>
      <c r="L285" s="84">
        <f>H285/E285</f>
        <v>1</v>
      </c>
    </row>
    <row r="286" spans="1:12" ht="15.75" customHeight="1" x14ac:dyDescent="0.35">
      <c r="A286" s="11"/>
      <c r="B286" s="91"/>
      <c r="C286" s="80" t="s">
        <v>27</v>
      </c>
      <c r="D286" s="80" t="s">
        <v>12</v>
      </c>
      <c r="E286" s="81">
        <v>0</v>
      </c>
      <c r="F286" s="82">
        <v>0</v>
      </c>
      <c r="G286" s="80">
        <v>0</v>
      </c>
      <c r="H286" s="83">
        <v>0</v>
      </c>
      <c r="I286" s="80">
        <v>0</v>
      </c>
      <c r="J286" s="80">
        <v>0</v>
      </c>
      <c r="K286" s="80">
        <v>0</v>
      </c>
      <c r="L286" s="84"/>
    </row>
    <row r="287" spans="1:12" ht="16.5" customHeight="1" x14ac:dyDescent="0.35">
      <c r="A287" s="11"/>
      <c r="B287" s="91"/>
      <c r="C287" s="80" t="s">
        <v>27</v>
      </c>
      <c r="D287" s="80" t="s">
        <v>13</v>
      </c>
      <c r="E287" s="81">
        <v>0</v>
      </c>
      <c r="F287" s="82">
        <v>0</v>
      </c>
      <c r="G287" s="80">
        <v>0</v>
      </c>
      <c r="H287" s="83">
        <v>0</v>
      </c>
      <c r="I287" s="80">
        <v>0</v>
      </c>
      <c r="J287" s="80">
        <v>0</v>
      </c>
      <c r="K287" s="80">
        <v>0</v>
      </c>
      <c r="L287" s="84"/>
    </row>
    <row r="288" spans="1:12" ht="18.75" customHeight="1" x14ac:dyDescent="0.35">
      <c r="A288" s="11"/>
      <c r="B288" s="92"/>
      <c r="C288" s="80" t="s">
        <v>27</v>
      </c>
      <c r="D288" s="80" t="s">
        <v>57</v>
      </c>
      <c r="E288" s="81">
        <v>0</v>
      </c>
      <c r="F288" s="82">
        <v>0</v>
      </c>
      <c r="G288" s="80">
        <v>0</v>
      </c>
      <c r="H288" s="83">
        <v>0</v>
      </c>
      <c r="I288" s="80">
        <v>0</v>
      </c>
      <c r="J288" s="80">
        <v>0</v>
      </c>
      <c r="K288" s="80">
        <v>0</v>
      </c>
      <c r="L288" s="84"/>
    </row>
    <row r="289" spans="1:12" x14ac:dyDescent="0.35">
      <c r="A289" s="12"/>
      <c r="B289" s="102" t="s">
        <v>15</v>
      </c>
      <c r="C289" s="54"/>
      <c r="D289" s="54"/>
      <c r="E289" s="6">
        <f>E288+E287+E286+E285+E284</f>
        <v>4</v>
      </c>
      <c r="F289" s="7">
        <f>F288+F287+F286+F285+F284</f>
        <v>214.39999999999998</v>
      </c>
      <c r="G289" s="5"/>
      <c r="H289" s="8">
        <f>H288+H287+H286+H285+H284</f>
        <v>4</v>
      </c>
      <c r="I289" s="5">
        <f>I288+I287+I286+I285+I284</f>
        <v>21524414</v>
      </c>
      <c r="J289" s="5"/>
      <c r="K289" s="5"/>
      <c r="L289" s="9"/>
    </row>
    <row r="290" spans="1:12" x14ac:dyDescent="0.35">
      <c r="A290" s="10" t="s">
        <v>84</v>
      </c>
      <c r="B290" s="16" t="s">
        <v>85</v>
      </c>
      <c r="C290" s="17" t="s">
        <v>46</v>
      </c>
      <c r="D290" s="17" t="s">
        <v>10</v>
      </c>
      <c r="E290" s="18">
        <v>4</v>
      </c>
      <c r="F290" s="40">
        <v>138.4</v>
      </c>
      <c r="G290" s="17">
        <f>F290/E290</f>
        <v>34.6</v>
      </c>
      <c r="H290" s="64">
        <v>3</v>
      </c>
      <c r="I290" s="17">
        <v>8721177</v>
      </c>
      <c r="J290" s="17">
        <f>I290/E290</f>
        <v>2180294.25</v>
      </c>
      <c r="K290" s="45">
        <f>I290/F290</f>
        <v>63014.284682080921</v>
      </c>
      <c r="L290" s="60">
        <f>H290/E290</f>
        <v>0.75</v>
      </c>
    </row>
    <row r="291" spans="1:12" x14ac:dyDescent="0.35">
      <c r="A291" s="11"/>
      <c r="B291" s="20"/>
      <c r="C291" s="17" t="s">
        <v>46</v>
      </c>
      <c r="D291" s="17" t="s">
        <v>11</v>
      </c>
      <c r="E291" s="18">
        <v>2</v>
      </c>
      <c r="F291" s="40">
        <v>102.8</v>
      </c>
      <c r="G291" s="17">
        <f>F291/E291</f>
        <v>51.4</v>
      </c>
      <c r="H291" s="64">
        <v>1</v>
      </c>
      <c r="I291" s="17">
        <v>6463454</v>
      </c>
      <c r="J291" s="17">
        <f>I291/E291</f>
        <v>3231727</v>
      </c>
      <c r="K291" s="45">
        <f>I291/F291</f>
        <v>62874.066147859921</v>
      </c>
      <c r="L291" s="60">
        <f>H291/E291</f>
        <v>0.5</v>
      </c>
    </row>
    <row r="292" spans="1:12" x14ac:dyDescent="0.35">
      <c r="A292" s="11"/>
      <c r="B292" s="20"/>
      <c r="C292" s="17" t="s">
        <v>46</v>
      </c>
      <c r="D292" s="17" t="s">
        <v>12</v>
      </c>
      <c r="E292" s="18">
        <v>0</v>
      </c>
      <c r="F292" s="40">
        <v>0</v>
      </c>
      <c r="G292" s="17">
        <v>0</v>
      </c>
      <c r="H292" s="64">
        <v>0</v>
      </c>
      <c r="I292" s="17">
        <v>0</v>
      </c>
      <c r="J292" s="17">
        <v>0</v>
      </c>
      <c r="K292" s="45">
        <v>0</v>
      </c>
      <c r="L292" s="60"/>
    </row>
    <row r="293" spans="1:12" x14ac:dyDescent="0.35">
      <c r="A293" s="11"/>
      <c r="B293" s="21"/>
      <c r="C293" s="17" t="s">
        <v>46</v>
      </c>
      <c r="D293" s="17" t="s">
        <v>57</v>
      </c>
      <c r="E293" s="18">
        <v>0</v>
      </c>
      <c r="F293" s="40">
        <v>0</v>
      </c>
      <c r="G293" s="17">
        <v>0</v>
      </c>
      <c r="H293" s="64">
        <v>0</v>
      </c>
      <c r="I293" s="17">
        <v>0</v>
      </c>
      <c r="J293" s="17">
        <v>0</v>
      </c>
      <c r="K293" s="45">
        <v>0</v>
      </c>
      <c r="L293" s="60"/>
    </row>
    <row r="294" spans="1:12" x14ac:dyDescent="0.35">
      <c r="A294" s="12"/>
      <c r="B294" s="5" t="s">
        <v>15</v>
      </c>
      <c r="C294" s="54"/>
      <c r="D294" s="54"/>
      <c r="E294" s="6">
        <f>E290+E291+E292+E293</f>
        <v>6</v>
      </c>
      <c r="F294" s="7">
        <f>F290+F291+F292+F293</f>
        <v>241.2</v>
      </c>
      <c r="G294" s="5"/>
      <c r="H294" s="8">
        <f>H290+H291+H292+H293</f>
        <v>4</v>
      </c>
      <c r="I294" s="5">
        <f>I290+I291+I292+I293</f>
        <v>15184631</v>
      </c>
      <c r="J294" s="5"/>
      <c r="K294" s="5"/>
      <c r="L294" s="9"/>
    </row>
    <row r="295" spans="1:12" ht="21.75" customHeight="1" x14ac:dyDescent="0.35">
      <c r="A295" s="13" t="s">
        <v>171</v>
      </c>
      <c r="B295" s="16" t="s">
        <v>170</v>
      </c>
      <c r="C295" s="17" t="s">
        <v>23</v>
      </c>
      <c r="D295" s="17" t="s">
        <v>10</v>
      </c>
      <c r="E295" s="18">
        <v>1</v>
      </c>
      <c r="F295" s="17">
        <v>32.9</v>
      </c>
      <c r="G295" s="17">
        <f>F295/E295</f>
        <v>32.9</v>
      </c>
      <c r="H295" s="18">
        <v>0</v>
      </c>
      <c r="I295" s="17">
        <v>1697800</v>
      </c>
      <c r="J295" s="17">
        <f>I295/E295</f>
        <v>1697800</v>
      </c>
      <c r="K295" s="17">
        <f>I295/F295</f>
        <v>51604.863221884501</v>
      </c>
      <c r="L295" s="19"/>
    </row>
    <row r="296" spans="1:12" x14ac:dyDescent="0.35">
      <c r="A296" s="13"/>
      <c r="B296" s="20"/>
      <c r="C296" s="17" t="s">
        <v>23</v>
      </c>
      <c r="D296" s="17" t="s">
        <v>11</v>
      </c>
      <c r="E296" s="18">
        <v>0</v>
      </c>
      <c r="F296" s="17">
        <v>0</v>
      </c>
      <c r="G296" s="17">
        <v>0</v>
      </c>
      <c r="H296" s="18">
        <v>0</v>
      </c>
      <c r="I296" s="17">
        <v>0</v>
      </c>
      <c r="J296" s="17">
        <v>0</v>
      </c>
      <c r="K296" s="17">
        <v>0</v>
      </c>
      <c r="L296" s="19"/>
    </row>
    <row r="297" spans="1:12" x14ac:dyDescent="0.35">
      <c r="A297" s="13"/>
      <c r="B297" s="20"/>
      <c r="C297" s="17" t="s">
        <v>23</v>
      </c>
      <c r="D297" s="17" t="s">
        <v>12</v>
      </c>
      <c r="E297" s="18">
        <v>0</v>
      </c>
      <c r="F297" s="17">
        <v>0</v>
      </c>
      <c r="G297" s="17">
        <v>0</v>
      </c>
      <c r="H297" s="18">
        <v>0</v>
      </c>
      <c r="I297" s="17">
        <v>0</v>
      </c>
      <c r="J297" s="17">
        <v>0</v>
      </c>
      <c r="K297" s="17">
        <v>0</v>
      </c>
      <c r="L297" s="19"/>
    </row>
    <row r="298" spans="1:12" x14ac:dyDescent="0.35">
      <c r="A298" s="13"/>
      <c r="B298" s="20"/>
      <c r="C298" s="17" t="s">
        <v>23</v>
      </c>
      <c r="D298" s="17" t="s">
        <v>13</v>
      </c>
      <c r="E298" s="18">
        <v>0</v>
      </c>
      <c r="F298" s="17">
        <v>0</v>
      </c>
      <c r="G298" s="17">
        <v>0</v>
      </c>
      <c r="H298" s="18">
        <v>0</v>
      </c>
      <c r="I298" s="17">
        <v>0</v>
      </c>
      <c r="J298" s="17">
        <v>0</v>
      </c>
      <c r="K298" s="17">
        <v>0</v>
      </c>
      <c r="L298" s="19"/>
    </row>
    <row r="299" spans="1:12" x14ac:dyDescent="0.35">
      <c r="A299" s="13"/>
      <c r="B299" s="20"/>
      <c r="C299" s="17" t="s">
        <v>23</v>
      </c>
      <c r="D299" s="17" t="s">
        <v>57</v>
      </c>
      <c r="E299" s="18">
        <v>0</v>
      </c>
      <c r="F299" s="17">
        <v>0</v>
      </c>
      <c r="G299" s="17">
        <v>0</v>
      </c>
      <c r="H299" s="18">
        <v>0</v>
      </c>
      <c r="I299" s="17">
        <v>0</v>
      </c>
      <c r="J299" s="17">
        <v>0</v>
      </c>
      <c r="K299" s="17">
        <v>0</v>
      </c>
      <c r="L299" s="19"/>
    </row>
    <row r="300" spans="1:12" x14ac:dyDescent="0.35">
      <c r="A300" s="13"/>
      <c r="B300" s="5" t="s">
        <v>15</v>
      </c>
      <c r="C300" s="54"/>
      <c r="D300" s="54"/>
      <c r="E300" s="6">
        <f>E295+E296+E297+E298+E299</f>
        <v>1</v>
      </c>
      <c r="F300" s="5">
        <f>F295+F296+F297+F298+F299</f>
        <v>32.9</v>
      </c>
      <c r="G300" s="5"/>
      <c r="H300" s="6">
        <f>H295+H296+H297+H298+H299</f>
        <v>0</v>
      </c>
      <c r="I300" s="5">
        <f>I295+I296+I297+I298+I299</f>
        <v>1697800</v>
      </c>
      <c r="J300" s="5"/>
      <c r="K300" s="5"/>
      <c r="L300" s="9"/>
    </row>
    <row r="301" spans="1:12" x14ac:dyDescent="0.35">
      <c r="A301" s="10" t="s">
        <v>110</v>
      </c>
      <c r="B301" s="16" t="s">
        <v>111</v>
      </c>
      <c r="C301" s="17" t="s">
        <v>31</v>
      </c>
      <c r="D301" s="17" t="s">
        <v>10</v>
      </c>
      <c r="E301" s="18">
        <v>12</v>
      </c>
      <c r="F301" s="40">
        <f>301.9+26</f>
        <v>327.9</v>
      </c>
      <c r="G301" s="17">
        <f>F301/E301</f>
        <v>27.324999999999999</v>
      </c>
      <c r="H301" s="64">
        <v>11</v>
      </c>
      <c r="I301" s="17">
        <f>24826665+1940000</f>
        <v>26766665</v>
      </c>
      <c r="J301" s="17">
        <f>I301/E301</f>
        <v>2230555.4166666665</v>
      </c>
      <c r="K301" s="45">
        <f>I301/F301</f>
        <v>81630.573345532175</v>
      </c>
      <c r="L301" s="60">
        <f>H301/E301</f>
        <v>0.91666666666666663</v>
      </c>
    </row>
    <row r="302" spans="1:12" x14ac:dyDescent="0.35">
      <c r="A302" s="11"/>
      <c r="B302" s="20"/>
      <c r="C302" s="17" t="s">
        <v>31</v>
      </c>
      <c r="D302" s="17" t="s">
        <v>11</v>
      </c>
      <c r="E302" s="18">
        <v>0</v>
      </c>
      <c r="F302" s="40">
        <v>0</v>
      </c>
      <c r="G302" s="17">
        <v>0</v>
      </c>
      <c r="H302" s="64">
        <v>0</v>
      </c>
      <c r="I302" s="17">
        <v>0</v>
      </c>
      <c r="J302" s="17">
        <v>0</v>
      </c>
      <c r="K302" s="45">
        <v>0</v>
      </c>
      <c r="L302" s="60"/>
    </row>
    <row r="303" spans="1:12" x14ac:dyDescent="0.35">
      <c r="A303" s="11"/>
      <c r="B303" s="20"/>
      <c r="C303" s="17" t="s">
        <v>31</v>
      </c>
      <c r="D303" s="17" t="s">
        <v>12</v>
      </c>
      <c r="E303" s="18">
        <v>0</v>
      </c>
      <c r="F303" s="40">
        <v>0</v>
      </c>
      <c r="G303" s="17">
        <v>0</v>
      </c>
      <c r="H303" s="64">
        <v>0</v>
      </c>
      <c r="I303" s="17">
        <v>0</v>
      </c>
      <c r="J303" s="17">
        <v>0</v>
      </c>
      <c r="K303" s="45">
        <v>0</v>
      </c>
      <c r="L303" s="60"/>
    </row>
    <row r="304" spans="1:12" x14ac:dyDescent="0.35">
      <c r="A304" s="11"/>
      <c r="B304" s="21"/>
      <c r="C304" s="17" t="s">
        <v>31</v>
      </c>
      <c r="D304" s="17" t="s">
        <v>13</v>
      </c>
      <c r="E304" s="18">
        <v>0</v>
      </c>
      <c r="F304" s="40">
        <v>0</v>
      </c>
      <c r="G304" s="17">
        <v>0</v>
      </c>
      <c r="H304" s="64">
        <v>0</v>
      </c>
      <c r="I304" s="17">
        <v>0</v>
      </c>
      <c r="J304" s="17">
        <v>0</v>
      </c>
      <c r="K304" s="45">
        <v>0</v>
      </c>
      <c r="L304" s="60"/>
    </row>
    <row r="305" spans="1:12" x14ac:dyDescent="0.35">
      <c r="A305" s="12"/>
      <c r="B305" s="5" t="s">
        <v>15</v>
      </c>
      <c r="C305" s="54"/>
      <c r="D305" s="54"/>
      <c r="E305" s="6">
        <f>E301+E302+E303+E304</f>
        <v>12</v>
      </c>
      <c r="F305" s="7">
        <f>F301+F302+F303+F304</f>
        <v>327.9</v>
      </c>
      <c r="G305" s="5"/>
      <c r="H305" s="8">
        <f>H301+H302+H303+H304</f>
        <v>11</v>
      </c>
      <c r="I305" s="5">
        <f>I301+I302+I303+I304</f>
        <v>26766665</v>
      </c>
      <c r="J305" s="5"/>
      <c r="K305" s="5"/>
      <c r="L305" s="9"/>
    </row>
    <row r="306" spans="1:12" x14ac:dyDescent="0.35">
      <c r="A306" s="10" t="s">
        <v>112</v>
      </c>
      <c r="B306" s="16" t="s">
        <v>113</v>
      </c>
      <c r="C306" s="17" t="s">
        <v>24</v>
      </c>
      <c r="D306" s="17" t="s">
        <v>74</v>
      </c>
      <c r="E306" s="18">
        <v>0</v>
      </c>
      <c r="F306" s="40">
        <v>0</v>
      </c>
      <c r="G306" s="17">
        <v>0</v>
      </c>
      <c r="H306" s="64">
        <v>0</v>
      </c>
      <c r="I306" s="17">
        <v>0</v>
      </c>
      <c r="J306" s="17">
        <v>0</v>
      </c>
      <c r="K306" s="45">
        <v>0</v>
      </c>
      <c r="L306" s="60"/>
    </row>
    <row r="307" spans="1:12" x14ac:dyDescent="0.35">
      <c r="A307" s="11"/>
      <c r="B307" s="20"/>
      <c r="C307" s="17" t="s">
        <v>24</v>
      </c>
      <c r="D307" s="17" t="s">
        <v>10</v>
      </c>
      <c r="E307" s="18">
        <v>0</v>
      </c>
      <c r="F307" s="40">
        <v>0</v>
      </c>
      <c r="G307" s="17">
        <v>0</v>
      </c>
      <c r="H307" s="64">
        <v>0</v>
      </c>
      <c r="I307" s="17">
        <v>0</v>
      </c>
      <c r="J307" s="17">
        <v>0</v>
      </c>
      <c r="K307" s="45">
        <v>0</v>
      </c>
      <c r="L307" s="60"/>
    </row>
    <row r="308" spans="1:12" x14ac:dyDescent="0.35">
      <c r="A308" s="11"/>
      <c r="B308" s="20"/>
      <c r="C308" s="17" t="s">
        <v>24</v>
      </c>
      <c r="D308" s="17" t="s">
        <v>11</v>
      </c>
      <c r="E308" s="18">
        <v>0</v>
      </c>
      <c r="F308" s="40">
        <v>0</v>
      </c>
      <c r="G308" s="17">
        <v>0</v>
      </c>
      <c r="H308" s="64">
        <v>0</v>
      </c>
      <c r="I308" s="17">
        <v>0</v>
      </c>
      <c r="J308" s="17">
        <v>0</v>
      </c>
      <c r="K308" s="45">
        <v>0</v>
      </c>
      <c r="L308" s="60"/>
    </row>
    <row r="309" spans="1:12" x14ac:dyDescent="0.35">
      <c r="A309" s="11"/>
      <c r="B309" s="20"/>
      <c r="C309" s="17" t="s">
        <v>24</v>
      </c>
      <c r="D309" s="17" t="s">
        <v>12</v>
      </c>
      <c r="E309" s="18">
        <v>1</v>
      </c>
      <c r="F309" s="40">
        <v>81.38</v>
      </c>
      <c r="G309" s="17">
        <f>F309/E309</f>
        <v>81.38</v>
      </c>
      <c r="H309" s="64">
        <v>0</v>
      </c>
      <c r="I309" s="17">
        <v>5615220</v>
      </c>
      <c r="J309" s="17">
        <f>I309/E309</f>
        <v>5615220</v>
      </c>
      <c r="K309" s="45">
        <f>I309/F309</f>
        <v>69000</v>
      </c>
      <c r="L309" s="60"/>
    </row>
    <row r="310" spans="1:12" x14ac:dyDescent="0.35">
      <c r="A310" s="11"/>
      <c r="B310" s="21"/>
      <c r="C310" s="17" t="s">
        <v>24</v>
      </c>
      <c r="D310" s="17" t="s">
        <v>13</v>
      </c>
      <c r="E310" s="18">
        <v>0</v>
      </c>
      <c r="F310" s="40">
        <v>0</v>
      </c>
      <c r="G310" s="17">
        <v>0</v>
      </c>
      <c r="H310" s="64">
        <v>0</v>
      </c>
      <c r="I310" s="17">
        <v>0</v>
      </c>
      <c r="J310" s="17">
        <v>0</v>
      </c>
      <c r="K310" s="45">
        <v>0</v>
      </c>
      <c r="L310" s="60"/>
    </row>
    <row r="311" spans="1:12" x14ac:dyDescent="0.35">
      <c r="A311" s="12"/>
      <c r="B311" s="5" t="s">
        <v>15</v>
      </c>
      <c r="C311" s="54"/>
      <c r="D311" s="54"/>
      <c r="E311" s="6">
        <f>E306+E307+E308+E310+E309</f>
        <v>1</v>
      </c>
      <c r="F311" s="7">
        <f>F306+F307+F308+F310+F309</f>
        <v>81.38</v>
      </c>
      <c r="G311" s="5"/>
      <c r="H311" s="8">
        <f>H306+H307+H308+H310+H309</f>
        <v>0</v>
      </c>
      <c r="I311" s="5">
        <f>I306+I307+I308+I310+I309</f>
        <v>5615220</v>
      </c>
      <c r="J311" s="5"/>
      <c r="K311" s="5"/>
      <c r="L311" s="9"/>
    </row>
    <row r="312" spans="1:12" x14ac:dyDescent="0.35">
      <c r="A312" s="10" t="s">
        <v>114</v>
      </c>
      <c r="B312" s="16" t="s">
        <v>115</v>
      </c>
      <c r="C312" s="17" t="s">
        <v>33</v>
      </c>
      <c r="D312" s="17" t="s">
        <v>74</v>
      </c>
      <c r="E312" s="18"/>
      <c r="F312" s="40">
        <v>0</v>
      </c>
      <c r="G312" s="17">
        <v>0</v>
      </c>
      <c r="H312" s="64">
        <v>0</v>
      </c>
      <c r="I312" s="17">
        <v>0</v>
      </c>
      <c r="J312" s="17">
        <v>0</v>
      </c>
      <c r="K312" s="45">
        <v>0</v>
      </c>
      <c r="L312" s="60"/>
    </row>
    <row r="313" spans="1:12" x14ac:dyDescent="0.35">
      <c r="A313" s="11"/>
      <c r="B313" s="20"/>
      <c r="C313" s="17" t="s">
        <v>33</v>
      </c>
      <c r="D313" s="17" t="s">
        <v>10</v>
      </c>
      <c r="E313" s="18">
        <v>6</v>
      </c>
      <c r="F313" s="40">
        <v>199.08</v>
      </c>
      <c r="G313" s="17">
        <f>F313/E313</f>
        <v>33.18</v>
      </c>
      <c r="H313" s="64">
        <v>2</v>
      </c>
      <c r="I313" s="17">
        <v>8923760</v>
      </c>
      <c r="J313" s="17">
        <f>I313/E313</f>
        <v>1487293.3333333333</v>
      </c>
      <c r="K313" s="45">
        <f>J313/G313</f>
        <v>44824.994976893708</v>
      </c>
      <c r="L313" s="60"/>
    </row>
    <row r="314" spans="1:12" x14ac:dyDescent="0.35">
      <c r="A314" s="11"/>
      <c r="B314" s="20"/>
      <c r="C314" s="17" t="s">
        <v>33</v>
      </c>
      <c r="D314" s="17" t="s">
        <v>11</v>
      </c>
      <c r="E314" s="18">
        <v>2</v>
      </c>
      <c r="F314" s="40">
        <v>108.78</v>
      </c>
      <c r="G314" s="17">
        <f>F314/E314</f>
        <v>54.39</v>
      </c>
      <c r="H314" s="64">
        <v>1</v>
      </c>
      <c r="I314" s="17">
        <v>5105296</v>
      </c>
      <c r="J314" s="17">
        <f>I314/E314</f>
        <v>2552648</v>
      </c>
      <c r="K314" s="45">
        <f>J314/G314</f>
        <v>46932.303732303735</v>
      </c>
      <c r="L314" s="60"/>
    </row>
    <row r="315" spans="1:12" x14ac:dyDescent="0.35">
      <c r="A315" s="11"/>
      <c r="B315" s="21"/>
      <c r="C315" s="17" t="s">
        <v>33</v>
      </c>
      <c r="D315" s="17" t="s">
        <v>57</v>
      </c>
      <c r="E315" s="18">
        <v>0</v>
      </c>
      <c r="F315" s="40">
        <v>0</v>
      </c>
      <c r="G315" s="17">
        <v>0</v>
      </c>
      <c r="H315" s="64">
        <v>0</v>
      </c>
      <c r="I315" s="17">
        <v>0</v>
      </c>
      <c r="J315" s="17">
        <v>0</v>
      </c>
      <c r="K315" s="45">
        <v>0</v>
      </c>
      <c r="L315" s="60"/>
    </row>
    <row r="316" spans="1:12" x14ac:dyDescent="0.35">
      <c r="A316" s="12"/>
      <c r="B316" s="5" t="s">
        <v>15</v>
      </c>
      <c r="C316" s="54"/>
      <c r="D316" s="54"/>
      <c r="E316" s="6">
        <f>E312+E313+E314+E315</f>
        <v>8</v>
      </c>
      <c r="F316" s="7">
        <f>F312+F313+F314+F315</f>
        <v>307.86</v>
      </c>
      <c r="G316" s="5"/>
      <c r="H316" s="8">
        <f>H312+H313+H314+H315</f>
        <v>3</v>
      </c>
      <c r="I316" s="5">
        <f>I312+I313+I314+I315</f>
        <v>14029056</v>
      </c>
      <c r="J316" s="5"/>
      <c r="K316" s="5"/>
      <c r="L316" s="9"/>
    </row>
    <row r="317" spans="1:12" x14ac:dyDescent="0.35">
      <c r="A317" s="10" t="s">
        <v>116</v>
      </c>
      <c r="B317" s="16" t="s">
        <v>160</v>
      </c>
      <c r="C317" s="17" t="s">
        <v>27</v>
      </c>
      <c r="D317" s="17" t="s">
        <v>74</v>
      </c>
      <c r="E317" s="18">
        <v>2</v>
      </c>
      <c r="F317" s="40">
        <v>64.760000000000005</v>
      </c>
      <c r="G317" s="17">
        <f>F317/E317</f>
        <v>32.380000000000003</v>
      </c>
      <c r="H317" s="64">
        <v>2</v>
      </c>
      <c r="I317" s="17">
        <v>6281720</v>
      </c>
      <c r="J317" s="17">
        <f>I317/E317</f>
        <v>3140860</v>
      </c>
      <c r="K317" s="45">
        <f>I317/F317</f>
        <v>96999.999999999985</v>
      </c>
      <c r="L317" s="60">
        <f>H317/E317</f>
        <v>1</v>
      </c>
    </row>
    <row r="318" spans="1:12" x14ac:dyDescent="0.35">
      <c r="A318" s="11"/>
      <c r="B318" s="20"/>
      <c r="C318" s="17" t="s">
        <v>27</v>
      </c>
      <c r="D318" s="17" t="s">
        <v>10</v>
      </c>
      <c r="E318" s="18">
        <v>3</v>
      </c>
      <c r="F318" s="40">
        <v>112.55</v>
      </c>
      <c r="G318" s="17">
        <f>F318/E318</f>
        <v>37.516666666666666</v>
      </c>
      <c r="H318" s="64">
        <v>2</v>
      </c>
      <c r="I318" s="17">
        <v>10731935</v>
      </c>
      <c r="J318" s="17">
        <f>I318/E318</f>
        <v>3577311.6666666665</v>
      </c>
      <c r="K318" s="45">
        <f>I318/F318</f>
        <v>95352.5988449578</v>
      </c>
      <c r="L318" s="60">
        <f>H318/E318</f>
        <v>0.66666666666666663</v>
      </c>
    </row>
    <row r="319" spans="1:12" x14ac:dyDescent="0.35">
      <c r="A319" s="11"/>
      <c r="B319" s="20"/>
      <c r="C319" s="17" t="s">
        <v>27</v>
      </c>
      <c r="D319" s="17" t="s">
        <v>11</v>
      </c>
      <c r="E319" s="18">
        <v>3</v>
      </c>
      <c r="F319" s="40">
        <v>135.68</v>
      </c>
      <c r="G319" s="17">
        <f>F319/E319</f>
        <v>45.226666666666667</v>
      </c>
      <c r="H319" s="64">
        <v>3</v>
      </c>
      <c r="I319" s="17">
        <v>13178560</v>
      </c>
      <c r="J319" s="17">
        <f>I319/E319</f>
        <v>4392853.333333333</v>
      </c>
      <c r="K319" s="45">
        <f>I319/F319</f>
        <v>97129.716981132064</v>
      </c>
      <c r="L319" s="60">
        <f>H319/E319</f>
        <v>1</v>
      </c>
    </row>
    <row r="320" spans="1:12" x14ac:dyDescent="0.35">
      <c r="A320" s="11"/>
      <c r="B320" s="20"/>
      <c r="C320" s="17" t="s">
        <v>27</v>
      </c>
      <c r="D320" s="17" t="s">
        <v>12</v>
      </c>
      <c r="E320" s="18">
        <v>3</v>
      </c>
      <c r="F320" s="40">
        <v>203.01</v>
      </c>
      <c r="G320" s="17">
        <f>F320/E320</f>
        <v>67.67</v>
      </c>
      <c r="H320" s="64">
        <v>3</v>
      </c>
      <c r="I320" s="17">
        <v>18019820</v>
      </c>
      <c r="J320" s="17">
        <f>I320/E320</f>
        <v>6006606.666666667</v>
      </c>
      <c r="K320" s="45">
        <f>I320/F320</f>
        <v>88763.213634796324</v>
      </c>
      <c r="L320" s="60">
        <f>H320/E320</f>
        <v>1</v>
      </c>
    </row>
    <row r="321" spans="1:13" x14ac:dyDescent="0.35">
      <c r="A321" s="11"/>
      <c r="B321" s="20"/>
      <c r="C321" s="17" t="s">
        <v>27</v>
      </c>
      <c r="D321" s="17" t="s">
        <v>13</v>
      </c>
      <c r="E321" s="18">
        <v>1</v>
      </c>
      <c r="F321" s="40">
        <v>79.44</v>
      </c>
      <c r="G321" s="17">
        <f>F321/E321</f>
        <v>79.44</v>
      </c>
      <c r="H321" s="64">
        <v>1</v>
      </c>
      <c r="I321" s="17">
        <v>7149600</v>
      </c>
      <c r="J321" s="17">
        <f>I321/E321</f>
        <v>7149600</v>
      </c>
      <c r="K321" s="45">
        <f>I321/F321</f>
        <v>90000</v>
      </c>
      <c r="L321" s="60">
        <f>H321/E321</f>
        <v>1</v>
      </c>
    </row>
    <row r="322" spans="1:13" x14ac:dyDescent="0.35">
      <c r="A322" s="11"/>
      <c r="B322" s="21"/>
      <c r="C322" s="17" t="s">
        <v>27</v>
      </c>
      <c r="D322" s="17" t="s">
        <v>57</v>
      </c>
      <c r="E322" s="18">
        <v>0</v>
      </c>
      <c r="F322" s="40">
        <v>0</v>
      </c>
      <c r="G322" s="17">
        <v>0</v>
      </c>
      <c r="H322" s="64">
        <v>0</v>
      </c>
      <c r="I322" s="17">
        <v>0</v>
      </c>
      <c r="J322" s="17">
        <v>0</v>
      </c>
      <c r="K322" s="45">
        <v>0</v>
      </c>
      <c r="L322" s="60"/>
    </row>
    <row r="323" spans="1:13" x14ac:dyDescent="0.35">
      <c r="A323" s="12"/>
      <c r="B323" s="5" t="s">
        <v>15</v>
      </c>
      <c r="C323" s="54"/>
      <c r="D323" s="54"/>
      <c r="E323" s="6">
        <f>E317+E318+E319+E322+E320+E321</f>
        <v>12</v>
      </c>
      <c r="F323" s="7">
        <f>F317+F318+F319+F322+F320+F321</f>
        <v>595.44000000000005</v>
      </c>
      <c r="G323" s="5"/>
      <c r="H323" s="8">
        <f>H317+H318+H319+H322+H320+H321</f>
        <v>11</v>
      </c>
      <c r="I323" s="5">
        <f>I317+I318+I319+I322+I320+I321</f>
        <v>55361635</v>
      </c>
      <c r="J323" s="5"/>
      <c r="K323" s="5"/>
      <c r="L323" s="9"/>
    </row>
    <row r="325" spans="1:13" x14ac:dyDescent="0.3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35">
      <c r="F326" s="117"/>
    </row>
  </sheetData>
  <autoFilter ref="A1:L323" xr:uid="{10678243-F6C3-43B8-9FBC-38A7E8514092}"/>
  <mergeCells count="94">
    <mergeCell ref="B38:B42"/>
    <mergeCell ref="A2:A6"/>
    <mergeCell ref="A7:A15"/>
    <mergeCell ref="B60:B63"/>
    <mergeCell ref="A103:A107"/>
    <mergeCell ref="B103:B106"/>
    <mergeCell ref="B2:B5"/>
    <mergeCell ref="B7:B10"/>
    <mergeCell ref="B11:B13"/>
    <mergeCell ref="B16:B21"/>
    <mergeCell ref="B27:B32"/>
    <mergeCell ref="B22:B26"/>
    <mergeCell ref="B113:B116"/>
    <mergeCell ref="B134:B138"/>
    <mergeCell ref="B122:B128"/>
    <mergeCell ref="A16:A54"/>
    <mergeCell ref="A69:A89"/>
    <mergeCell ref="A113:A121"/>
    <mergeCell ref="A55:A59"/>
    <mergeCell ref="B55:B58"/>
    <mergeCell ref="A108:A112"/>
    <mergeCell ref="B108:B111"/>
    <mergeCell ref="B79:B83"/>
    <mergeCell ref="B48:B53"/>
    <mergeCell ref="B43:B47"/>
    <mergeCell ref="B69:B73"/>
    <mergeCell ref="B74:B78"/>
    <mergeCell ref="B33:B37"/>
    <mergeCell ref="B157:B162"/>
    <mergeCell ref="B164:B167"/>
    <mergeCell ref="A90:A102"/>
    <mergeCell ref="B90:B95"/>
    <mergeCell ref="B64:B67"/>
    <mergeCell ref="B84:B88"/>
    <mergeCell ref="A60:A68"/>
    <mergeCell ref="B129:B133"/>
    <mergeCell ref="B117:B120"/>
    <mergeCell ref="A140:A163"/>
    <mergeCell ref="A164:A168"/>
    <mergeCell ref="B145:B150"/>
    <mergeCell ref="B151:B156"/>
    <mergeCell ref="B140:B144"/>
    <mergeCell ref="B96:B101"/>
    <mergeCell ref="A122:A139"/>
    <mergeCell ref="A169:A173"/>
    <mergeCell ref="A234:A238"/>
    <mergeCell ref="B205:B208"/>
    <mergeCell ref="B196:B203"/>
    <mergeCell ref="A184:A204"/>
    <mergeCell ref="B218:B220"/>
    <mergeCell ref="B174:B178"/>
    <mergeCell ref="B190:B195"/>
    <mergeCell ref="B222:B227"/>
    <mergeCell ref="B228:B232"/>
    <mergeCell ref="B169:B172"/>
    <mergeCell ref="A174:A179"/>
    <mergeCell ref="B180:B182"/>
    <mergeCell ref="A180:A183"/>
    <mergeCell ref="B213:B216"/>
    <mergeCell ref="B184:B189"/>
    <mergeCell ref="A218:A221"/>
    <mergeCell ref="B209:B212"/>
    <mergeCell ref="A205:A217"/>
    <mergeCell ref="B273:B277"/>
    <mergeCell ref="A222:A233"/>
    <mergeCell ref="B270:B272"/>
    <mergeCell ref="A257:A261"/>
    <mergeCell ref="B267:B269"/>
    <mergeCell ref="B262:B266"/>
    <mergeCell ref="B234:B237"/>
    <mergeCell ref="B252:B255"/>
    <mergeCell ref="B257:B260"/>
    <mergeCell ref="A262:A278"/>
    <mergeCell ref="A252:A256"/>
    <mergeCell ref="A239:A244"/>
    <mergeCell ref="A245:A251"/>
    <mergeCell ref="B239:B243"/>
    <mergeCell ref="B245:B250"/>
    <mergeCell ref="A279:A283"/>
    <mergeCell ref="A290:A294"/>
    <mergeCell ref="B290:B293"/>
    <mergeCell ref="A317:A323"/>
    <mergeCell ref="B317:B322"/>
    <mergeCell ref="A284:A289"/>
    <mergeCell ref="B284:B288"/>
    <mergeCell ref="B279:B282"/>
    <mergeCell ref="A295:A300"/>
    <mergeCell ref="B295:B299"/>
    <mergeCell ref="A312:A316"/>
    <mergeCell ref="B312:B315"/>
    <mergeCell ref="A301:A305"/>
    <mergeCell ref="B301:B304"/>
    <mergeCell ref="A306:A311"/>
    <mergeCell ref="B306:B310"/>
  </mergeCells>
  <phoneticPr fontId="1" type="noConversion"/>
  <printOptions headings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rowBreaks count="2" manualBreakCount="2">
    <brk id="241" max="11" man="1"/>
    <brk id="2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 по застройщикам</vt:lpstr>
      <vt:lpstr>'Данные по застройщикам'!Область_печати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2025-04-25T14:11:49Z</dcterms:modified>
</cp:coreProperties>
</file>